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" sheetId="4" r:id="rId5"/>
    <sheet name="Comprobantes de Gastos08" sheetId="6" state="hidden" r:id="rId6"/>
  </sheets>
  <definedNames>
    <definedName name="_xlnm._FilterDatabase" localSheetId="1" hidden="1">Ingresos!$B$4:$F$49</definedName>
    <definedName name="_xlnm.Print_Area" localSheetId="2">'Comprobantes de Ingresos'!$A$1:$M$38</definedName>
    <definedName name="_xlnm.Print_Area" localSheetId="4">'COMPROBANTES GTOS '!$A$1:$V$247</definedName>
    <definedName name="_xlnm.Print_Area" localSheetId="3">Gastos!$A$1:$F$21</definedName>
    <definedName name="_xlnm.Print_Area" localSheetId="1">Ingresos!$A$1:$F$49</definedName>
    <definedName name="_xlnm.Print_Area" localSheetId="0">Resumen!$A$1:$M$45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/>
  <c r="E58" i="3"/>
  <c r="K59" i="3"/>
  <c r="J62" i="3"/>
  <c r="C64" i="3"/>
  <c r="E64" i="3"/>
  <c r="K65" i="3"/>
  <c r="J67" i="3"/>
  <c r="C72" i="3" s="1"/>
  <c r="J70" i="3"/>
  <c r="E40" i="2"/>
  <c r="E9" i="1" s="1"/>
  <c r="E19" i="5"/>
  <c r="J32" i="2"/>
  <c r="K73" i="3"/>
  <c r="D18" i="1" s="1"/>
  <c r="E72" i="3"/>
  <c r="J10" i="1"/>
  <c r="J77" i="3"/>
  <c r="F48" i="2"/>
  <c r="F46" i="2"/>
  <c r="J75" i="3" l="1"/>
  <c r="D19" i="1" l="1"/>
  <c r="D20" i="1" s="1"/>
  <c r="F44" i="2" l="1"/>
  <c r="F45" i="2"/>
  <c r="F47" i="2"/>
  <c r="F43" i="2"/>
  <c r="H23" i="1" l="1"/>
  <c r="J9" i="1" l="1"/>
  <c r="J11" i="1" l="1"/>
  <c r="E8" i="1" s="1"/>
  <c r="E10" i="1" l="1"/>
  <c r="E27" i="1" s="1"/>
  <c r="E11" i="1" l="1"/>
  <c r="F49" i="2"/>
  <c r="F50" i="2" s="1"/>
  <c r="H22" i="1" l="1"/>
  <c r="G49" i="2" l="1"/>
  <c r="H24" i="1"/>
  <c r="H27" i="1" s="1"/>
</calcChain>
</file>

<file path=xl/sharedStrings.xml><?xml version="1.0" encoding="utf-8"?>
<sst xmlns="http://schemas.openxmlformats.org/spreadsheetml/2006/main" count="247" uniqueCount="147">
  <si>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</si>
  <si>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</si>
  <si>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</si>
  <si>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</si>
  <si>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</si>
  <si>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</si>
  <si>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</si>
  <si>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</si>
  <si>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</si>
  <si>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</si>
  <si>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</si>
  <si>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</si>
  <si>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</si>
  <si>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</si>
  <si>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</si>
  <si>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</si>
  <si>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</si>
  <si>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</si>
  <si>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</si>
  <si>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</si>
  <si>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</si>
  <si>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</si>
  <si>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</si>
  <si>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</si>
  <si>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</si>
  <si>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</si>
  <si>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</si>
  <si>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</si>
  <si>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</si>
  <si>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</si>
  <si>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</si>
  <si>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</si>
  <si>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</si>
  <si>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Transf Alejandro Nuñez</t>
  </si>
  <si>
    <t xml:space="preserve"> Transf Roberto Araya</t>
  </si>
  <si>
    <t xml:space="preserve"> Transf Javier Jara</t>
  </si>
  <si>
    <t xml:space="preserve"> Transf Ruth Cuevas</t>
  </si>
  <si>
    <t xml:space="preserve"> Transf Eyleen Reyes</t>
  </si>
  <si>
    <t>GTD</t>
  </si>
  <si>
    <t>CGE</t>
  </si>
  <si>
    <t>Marbella</t>
  </si>
  <si>
    <t>Turin</t>
  </si>
  <si>
    <t>Perugia</t>
  </si>
  <si>
    <t>Genova</t>
  </si>
  <si>
    <t>Coruña</t>
  </si>
  <si>
    <t>Barcelona</t>
  </si>
  <si>
    <t>Ancona</t>
  </si>
  <si>
    <t>PUS</t>
  </si>
  <si>
    <t>Elba</t>
  </si>
  <si>
    <t>Livorno</t>
  </si>
  <si>
    <t xml:space="preserve">COMPROBACION DE SALDOS  </t>
  </si>
  <si>
    <t>Transf Nataly Cifuentes</t>
  </si>
  <si>
    <t>Transf  Barbara K</t>
  </si>
  <si>
    <t xml:space="preserve">Transf Leonel Solar </t>
  </si>
  <si>
    <t xml:space="preserve"> Transf Lorena Nuñez</t>
  </si>
  <si>
    <t>Pagos Recibidos por otras actividades ferias  y otro</t>
  </si>
  <si>
    <t>Ingresos del mes</t>
  </si>
  <si>
    <t>Gastos del mes</t>
  </si>
  <si>
    <t>Transf Maria Jose Cañas</t>
  </si>
  <si>
    <t>Abraham Azar</t>
  </si>
  <si>
    <t>Cta Cte Bloqueada</t>
  </si>
  <si>
    <t>SALDO FINAL</t>
  </si>
  <si>
    <t>se debe regresar a prestamista  $1.100.000.-</t>
  </si>
  <si>
    <t>SALDO REAL FINAL</t>
  </si>
  <si>
    <t>Certificados de Residencia</t>
  </si>
  <si>
    <t xml:space="preserve"> Transf Leticia Morales</t>
  </si>
  <si>
    <t xml:space="preserve"> Transf  Gino Benbenuto</t>
  </si>
  <si>
    <t>SALDO Sgte mes</t>
  </si>
  <si>
    <t>Se gasto del ahorro</t>
  </si>
  <si>
    <t>Transf Roberto Sepulveda</t>
  </si>
  <si>
    <t>RHM</t>
  </si>
  <si>
    <t>Trasnf Jaquelinne  Bustamante</t>
  </si>
  <si>
    <t>Trasnf Leonello Carrasco</t>
  </si>
  <si>
    <t>Mario Arroyo</t>
  </si>
  <si>
    <t>Trasnferencia desde Bco Estado</t>
  </si>
  <si>
    <t>Deposito desde Bco Estado</t>
  </si>
  <si>
    <t>Pago deuda Claudia Solar /10</t>
  </si>
  <si>
    <t>Versep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</si>
  <si>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</si>
  <si>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</si>
  <si>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</si>
  <si>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</si>
  <si>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</si>
  <si>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</si>
  <si>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</si>
  <si>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MONTO FALTANTE</t>
  </si>
  <si>
    <t>saldo en bco estado</t>
  </si>
  <si>
    <t>Saldo Contable Inicial</t>
  </si>
  <si>
    <t>v</t>
  </si>
  <si>
    <t>Transf Nelson Sepulveda</t>
  </si>
  <si>
    <t>Evaristo Molina Aaron Osorio</t>
  </si>
  <si>
    <t>Plaza Multicancha</t>
  </si>
  <si>
    <t>Valencia</t>
  </si>
  <si>
    <t>concepto</t>
  </si>
  <si>
    <t>Seguridad del mes</t>
  </si>
  <si>
    <t>UNISAN</t>
  </si>
  <si>
    <t>servicio de internet y telefonia caseta norte</t>
  </si>
  <si>
    <t>Consumo electricidad Caseta norte</t>
  </si>
  <si>
    <t>Trasnf Mario Rodriguez// Priscila Z</t>
  </si>
  <si>
    <t>Transf Claudia Segovia</t>
  </si>
  <si>
    <t>pago Directo Castello</t>
  </si>
  <si>
    <t>Arriendo y limpieza Baños</t>
  </si>
  <si>
    <t>traslados de dineros</t>
  </si>
  <si>
    <t xml:space="preserve">SALDO FINAL </t>
  </si>
  <si>
    <t xml:space="preserve">SALDO MES INICIAL </t>
  </si>
  <si>
    <t>Banco ESTADO</t>
  </si>
  <si>
    <t>inlcuye Traslado de dinero de Bco Estado</t>
  </si>
  <si>
    <t>Saldo Real en Bco estado</t>
  </si>
  <si>
    <t>Diferencia con los registros</t>
  </si>
  <si>
    <t>SALDO FINAL según rendiciones</t>
  </si>
  <si>
    <t>Entrega de efectivo para reparacion caseta sur</t>
  </si>
  <si>
    <t>se sacaron y entregaron en efectivo</t>
  </si>
  <si>
    <t>JUNIO 2023</t>
  </si>
  <si>
    <t xml:space="preserve"> JUNIO 2023</t>
  </si>
  <si>
    <t>Transf Daniel Calderon</t>
  </si>
  <si>
    <t>Transf Jose Muñoz</t>
  </si>
  <si>
    <t>Arriendo Cancha</t>
  </si>
  <si>
    <t>Transf Leonardo Tomas M</t>
  </si>
  <si>
    <t>Transf Daniela Paz Lagos</t>
  </si>
  <si>
    <t>Transf Maulen Obregon</t>
  </si>
  <si>
    <t>Transf Ana Perona</t>
  </si>
  <si>
    <t xml:space="preserve">Blanca Villa  y PUN </t>
  </si>
  <si>
    <t>Reparacion acceso visita citofono</t>
  </si>
  <si>
    <t>Junio 2023</t>
  </si>
  <si>
    <t>F-408</t>
  </si>
  <si>
    <t xml:space="preserve"> Transf  Lucy Zambrano</t>
  </si>
  <si>
    <t>Nuevos etapa 8</t>
  </si>
  <si>
    <t>Transf Francisco Celis</t>
  </si>
  <si>
    <t>se sacaron 1.300.000.- para abonar en Falabella</t>
  </si>
  <si>
    <t>BH-401</t>
  </si>
  <si>
    <t>Termoventiladoro caseta norte</t>
  </si>
  <si>
    <t>*SE ABONARON 80.000.- para estos gtos este mes se saldo el diferencial*</t>
  </si>
  <si>
    <t>Sodimac</t>
  </si>
  <si>
    <t>Termino trabajos c aseta sur</t>
  </si>
  <si>
    <t>Boleta-703231289</t>
  </si>
  <si>
    <t>EYLLEN</t>
  </si>
  <si>
    <t>COPEC</t>
  </si>
  <si>
    <t>Bencina Generador</t>
  </si>
  <si>
    <t>YESENIA</t>
  </si>
  <si>
    <t>Ariel Grandon</t>
  </si>
  <si>
    <t>Se desconto 61200 reparacion acceso visita</t>
  </si>
  <si>
    <t>Estaba Pendiente de rendir</t>
  </si>
  <si>
    <t xml:space="preserve"> se depositaron 480000 se compro un termoventilador para la caseta norte</t>
  </si>
  <si>
    <t>F-370419-371071</t>
  </si>
  <si>
    <t>F-370763355</t>
  </si>
  <si>
    <t>F-2127756</t>
  </si>
  <si>
    <t>se desconto directo del pago de blanca 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</si>
</sst>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theme="0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2" fillId="0" borderId="0" applyFont="0" applyFill="0" applyBorder="0" applyAlignment="0" applyProtection="0"/>
  </cellStyleXfs>
  <cellXfs count="168"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7" fillId="0" borderId="5" xfId="0" applyFont="1" applyBorder="1"/>
    <xf numFmtId="0" fontId="10" fillId="2" borderId="1" xfId="0" applyFont="1" applyFill="1" applyBorder="1"/>
    <xf numFmtId="41" fontId="7" fillId="2" borderId="1" xfId="0" applyNumberFormat="1" applyFont="1" applyFill="1" applyBorder="1" applyAlignment="1">
      <alignment horizontal="center"/>
    </xf>
    <xf numFmtId="41" fontId="7" fillId="2" borderId="1" xfId="0" applyNumberFormat="1" applyFont="1" applyFill="1" applyBorder="1"/>
    <xf numFmtId="41" fontId="7" fillId="2" borderId="6" xfId="0" applyNumberFormat="1" applyFont="1" applyFill="1" applyBorder="1" applyAlignment="1">
      <alignment horizontal="center"/>
    </xf>
    <xf numFmtId="41" fontId="8" fillId="3" borderId="1" xfId="0" applyNumberFormat="1" applyFont="1" applyFill="1" applyBorder="1" applyAlignment="1">
      <alignment horizontal="center"/>
    </xf>
    <xf numFmtId="41" fontId="7" fillId="0" borderId="0" xfId="0" applyNumberFormat="1" applyFont="1"/>
    <xf numFmtId="49" fontId="11" fillId="2" borderId="1" xfId="0" applyNumberFormat="1" applyFont="1" applyFill="1" applyBorder="1"/>
    <xf numFmtId="0" fontId="7" fillId="0" borderId="7" xfId="0" applyFont="1" applyBorder="1"/>
    <xf numFmtId="166" fontId="7" fillId="2" borderId="1" xfId="0" applyNumberFormat="1" applyFont="1" applyFill="1" applyBorder="1"/>
    <xf numFmtId="166" fontId="8" fillId="4" borderId="1" xfId="0" applyNumberFormat="1" applyFont="1" applyFill="1" applyBorder="1"/>
    <xf numFmtId="6" fontId="7" fillId="2" borderId="1" xfId="0" applyNumberFormat="1" applyFont="1" applyFill="1" applyBorder="1"/>
    <xf numFmtId="6" fontId="8" fillId="4" borderId="8" xfId="0" applyNumberFormat="1" applyFont="1" applyFill="1" applyBorder="1"/>
    <xf numFmtId="49" fontId="8" fillId="2" borderId="1" xfId="0" applyNumberFormat="1" applyFont="1" applyFill="1" applyBorder="1"/>
    <xf numFmtId="0" fontId="12" fillId="0" borderId="0" xfId="0" applyFont="1"/>
    <xf numFmtId="41" fontId="8" fillId="3" borderId="1" xfId="0" applyNumberFormat="1" applyFont="1" applyFill="1" applyBorder="1"/>
    <xf numFmtId="41" fontId="8" fillId="0" borderId="0" xfId="0" applyNumberFormat="1" applyFont="1"/>
    <xf numFmtId="0" fontId="8" fillId="0" borderId="0" xfId="0" applyFont="1"/>
    <xf numFmtId="0" fontId="7" fillId="3" borderId="9" xfId="0" applyFont="1" applyFill="1" applyBorder="1"/>
    <xf numFmtId="0" fontId="8" fillId="3" borderId="10" xfId="0" applyFont="1" applyFill="1" applyBorder="1"/>
    <xf numFmtId="41" fontId="7" fillId="3" borderId="10" xfId="0" applyNumberFormat="1" applyFont="1" applyFill="1" applyBorder="1"/>
    <xf numFmtId="0" fontId="7" fillId="3" borderId="10" xfId="0" applyFont="1" applyFill="1" applyBorder="1"/>
    <xf numFmtId="165" fontId="7" fillId="0" borderId="0" xfId="0" applyNumberFormat="1" applyFont="1"/>
    <xf numFmtId="6" fontId="8" fillId="3" borderId="1" xfId="0" applyNumberFormat="1" applyFont="1" applyFill="1" applyBorder="1"/>
    <xf numFmtId="165" fontId="7" fillId="2" borderId="1" xfId="0" applyNumberFormat="1" applyFont="1" applyFill="1" applyBorder="1" applyAlignment="1">
      <alignment horizontal="left"/>
    </xf>
    <xf numFmtId="6" fontId="7" fillId="3" borderId="1" xfId="0" applyNumberFormat="1" applyFont="1" applyFill="1" applyBorder="1"/>
    <xf numFmtId="6" fontId="7" fillId="0" borderId="0" xfId="0" applyNumberFormat="1" applyFont="1"/>
    <xf numFmtId="0" fontId="8" fillId="5" borderId="1" xfId="0" applyFont="1" applyFill="1" applyBorder="1"/>
    <xf numFmtId="16" fontId="7" fillId="2" borderId="1" xfId="0" applyNumberFormat="1" applyFont="1" applyFill="1" applyBorder="1"/>
    <xf numFmtId="6" fontId="8" fillId="5" borderId="11" xfId="0" applyNumberFormat="1" applyFont="1" applyFill="1" applyBorder="1"/>
    <xf numFmtId="6" fontId="8" fillId="2" borderId="14" xfId="0" applyNumberFormat="1" applyFont="1" applyFill="1" applyBorder="1"/>
    <xf numFmtId="167" fontId="7" fillId="2" borderId="1" xfId="0" applyNumberFormat="1" applyFont="1" applyFill="1" applyBorder="1"/>
    <xf numFmtId="41" fontId="7" fillId="6" borderId="1" xfId="0" applyNumberFormat="1" applyFont="1" applyFill="1" applyBorder="1"/>
    <xf numFmtId="14" fontId="0" fillId="0" borderId="0" xfId="0" applyNumberFormat="1"/>
    <xf numFmtId="14" fontId="7" fillId="0" borderId="0" xfId="0" applyNumberFormat="1" applyFont="1"/>
    <xf numFmtId="0" fontId="13" fillId="0" borderId="7" xfId="0" applyFont="1" applyBorder="1"/>
    <xf numFmtId="0" fontId="7" fillId="2" borderId="4" xfId="0" applyFont="1" applyFill="1" applyBorder="1"/>
    <xf numFmtId="0" fontId="14" fillId="2" borderId="1" xfId="0" applyFont="1" applyFill="1" applyBorder="1"/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13" fillId="2" borderId="1" xfId="0" applyFont="1" applyFill="1" applyBorder="1"/>
    <xf numFmtId="0" fontId="13" fillId="0" borderId="18" xfId="0" applyFont="1" applyBorder="1"/>
    <xf numFmtId="165" fontId="13" fillId="0" borderId="18" xfId="0" applyNumberFormat="1" applyFont="1" applyBorder="1" applyAlignment="1">
      <alignment horizontal="center"/>
    </xf>
    <xf numFmtId="165" fontId="7" fillId="0" borderId="19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6" fillId="0" borderId="0" xfId="0" applyFont="1"/>
    <xf numFmtId="166" fontId="7" fillId="3" borderId="12" xfId="0" applyNumberFormat="1" applyFont="1" applyFill="1" applyBorder="1"/>
    <xf numFmtId="0" fontId="8" fillId="4" borderId="21" xfId="0" applyFont="1" applyFill="1" applyBorder="1" applyAlignment="1">
      <alignment horizontal="center"/>
    </xf>
    <xf numFmtId="0" fontId="15" fillId="0" borderId="18" xfId="0" applyFont="1" applyBorder="1"/>
    <xf numFmtId="0" fontId="8" fillId="5" borderId="12" xfId="0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41" fontId="7" fillId="8" borderId="0" xfId="0" applyNumberFormat="1" applyFont="1" applyFill="1"/>
    <xf numFmtId="41" fontId="8" fillId="9" borderId="1" xfId="0" applyNumberFormat="1" applyFont="1" applyFill="1" applyBorder="1"/>
    <xf numFmtId="0" fontId="7" fillId="8" borderId="0" xfId="0" applyFont="1" applyFill="1"/>
    <xf numFmtId="0" fontId="10" fillId="10" borderId="1" xfId="0" applyFont="1" applyFill="1" applyBorder="1"/>
    <xf numFmtId="0" fontId="0" fillId="8" borderId="0" xfId="0" applyFill="1"/>
    <xf numFmtId="14" fontId="7" fillId="8" borderId="0" xfId="0" applyNumberFormat="1" applyFont="1" applyFill="1"/>
    <xf numFmtId="41" fontId="14" fillId="7" borderId="0" xfId="0" applyNumberFormat="1" applyFont="1" applyFill="1"/>
    <xf numFmtId="0" fontId="5" fillId="0" borderId="0" xfId="0" applyFont="1"/>
    <xf numFmtId="41" fontId="14" fillId="3" borderId="10" xfId="1" applyFont="1" applyFill="1" applyBorder="1"/>
    <xf numFmtId="0" fontId="13" fillId="3" borderId="9" xfId="0" applyFont="1" applyFill="1" applyBorder="1"/>
    <xf numFmtId="49" fontId="8" fillId="2" borderId="2" xfId="0" applyNumberFormat="1" applyFont="1" applyFill="1" applyBorder="1"/>
    <xf numFmtId="0" fontId="9" fillId="0" borderId="3" xfId="0" applyFont="1" applyBorder="1"/>
    <xf numFmtId="168" fontId="17" fillId="12" borderId="0" xfId="0" applyNumberFormat="1" applyFont="1" applyFill="1"/>
    <xf numFmtId="0" fontId="18" fillId="0" borderId="0" xfId="0" applyFont="1"/>
    <xf numFmtId="41" fontId="0" fillId="0" borderId="0" xfId="0" applyNumberFormat="1"/>
    <xf numFmtId="0" fontId="8" fillId="5" borderId="23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9" fillId="8" borderId="13" xfId="0" applyFont="1" applyFill="1" applyBorder="1"/>
    <xf numFmtId="0" fontId="4" fillId="0" borderId="0" xfId="0" applyFont="1"/>
    <xf numFmtId="166" fontId="13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4" fillId="2" borderId="1" xfId="0" applyFont="1" applyFill="1" applyBorder="1" applyAlignment="1">
      <alignment horizontal="center"/>
    </xf>
    <xf numFmtId="0" fontId="14" fillId="2" borderId="29" xfId="0" applyFont="1" applyFill="1" applyBorder="1"/>
    <xf numFmtId="0" fontId="14" fillId="2" borderId="29" xfId="0" applyFont="1" applyFill="1" applyBorder="1" applyAlignment="1">
      <alignment horizontal="center"/>
    </xf>
    <xf numFmtId="164" fontId="14" fillId="2" borderId="29" xfId="0" applyNumberFormat="1" applyFont="1" applyFill="1" applyBorder="1"/>
    <xf numFmtId="0" fontId="13" fillId="3" borderId="1" xfId="0" applyFont="1" applyFill="1" applyBorder="1"/>
    <xf numFmtId="164" fontId="13" fillId="3" borderId="1" xfId="0" applyNumberFormat="1" applyFont="1" applyFill="1" applyBorder="1"/>
    <xf numFmtId="0" fontId="7" fillId="0" borderId="22" xfId="0" applyFont="1" applyBorder="1"/>
    <xf numFmtId="0" fontId="14" fillId="2" borderId="22" xfId="0" applyFont="1" applyFill="1" applyBorder="1"/>
    <xf numFmtId="0" fontId="0" fillId="0" borderId="22" xfId="0" applyBorder="1"/>
    <xf numFmtId="164" fontId="7" fillId="0" borderId="22" xfId="0" applyNumberFormat="1" applyFont="1" applyBorder="1"/>
    <xf numFmtId="41" fontId="7" fillId="2" borderId="30" xfId="0" applyNumberFormat="1" applyFont="1" applyFill="1" applyBorder="1" applyAlignment="1">
      <alignment horizontal="center"/>
    </xf>
    <xf numFmtId="6" fontId="0" fillId="0" borderId="0" xfId="0" applyNumberFormat="1"/>
    <xf numFmtId="0" fontId="3" fillId="0" borderId="0" xfId="0" applyFont="1"/>
    <xf numFmtId="6" fontId="0" fillId="0" borderId="30" xfId="0" applyNumberFormat="1" applyBorder="1"/>
    <xf numFmtId="41" fontId="8" fillId="3" borderId="10" xfId="0" applyNumberFormat="1" applyFont="1" applyFill="1" applyBorder="1"/>
    <xf numFmtId="41" fontId="14" fillId="9" borderId="1" xfId="0" applyNumberFormat="1" applyFont="1" applyFill="1" applyBorder="1"/>
    <xf numFmtId="0" fontId="14" fillId="8" borderId="0" xfId="0" applyFont="1" applyFill="1"/>
    <xf numFmtId="0" fontId="8" fillId="0" borderId="0" xfId="0" applyFont="1" applyAlignment="1">
      <alignment horizontal="left"/>
    </xf>
    <xf numFmtId="41" fontId="13" fillId="3" borderId="1" xfId="0" applyNumberFormat="1" applyFont="1" applyFill="1" applyBorder="1" applyAlignment="1">
      <alignment horizontal="center"/>
    </xf>
    <xf numFmtId="166" fontId="8" fillId="8" borderId="18" xfId="0" applyNumberFormat="1" applyFont="1" applyFill="1" applyBorder="1"/>
    <xf numFmtId="14" fontId="7" fillId="0" borderId="17" xfId="0" applyNumberFormat="1" applyFont="1" applyBorder="1" applyAlignment="1">
      <alignment horizontal="center"/>
    </xf>
    <xf numFmtId="166" fontId="8" fillId="8" borderId="28" xfId="0" applyNumberFormat="1" applyFont="1" applyFill="1" applyBorder="1"/>
    <xf numFmtId="0" fontId="13" fillId="0" borderId="31" xfId="0" applyFont="1" applyBorder="1" applyAlignment="1">
      <alignment horizontal="center"/>
    </xf>
    <xf numFmtId="0" fontId="0" fillId="0" borderId="4" xfId="0" applyBorder="1"/>
    <xf numFmtId="165" fontId="13" fillId="0" borderId="19" xfId="0" applyNumberFormat="1" applyFont="1" applyBorder="1" applyAlignment="1">
      <alignment horizontal="center"/>
    </xf>
    <xf numFmtId="3" fontId="0" fillId="0" borderId="0" xfId="0" applyNumberFormat="1"/>
    <xf numFmtId="0" fontId="2" fillId="0" borderId="0" xfId="0" applyFont="1"/>
    <xf numFmtId="41" fontId="0" fillId="0" borderId="0" xfId="1" applyFont="1"/>
    <xf numFmtId="41" fontId="14" fillId="13" borderId="1" xfId="0" applyNumberFormat="1" applyFont="1" applyFill="1" applyBorder="1" applyAlignment="1">
      <alignment horizontal="center"/>
    </xf>
    <xf numFmtId="0" fontId="20" fillId="11" borderId="0" xfId="0" applyFont="1" applyFill="1"/>
    <xf numFmtId="165" fontId="7" fillId="0" borderId="32" xfId="0" applyNumberFormat="1" applyFont="1" applyBorder="1" applyAlignment="1">
      <alignment horizontal="center"/>
    </xf>
    <xf numFmtId="165" fontId="13" fillId="0" borderId="33" xfId="0" applyNumberFormat="1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166" fontId="8" fillId="8" borderId="33" xfId="0" applyNumberFormat="1" applyFont="1" applyFill="1" applyBorder="1"/>
    <xf numFmtId="0" fontId="13" fillId="0" borderId="34" xfId="0" applyFont="1" applyBorder="1" applyAlignment="1">
      <alignment horizontal="center"/>
    </xf>
    <xf numFmtId="41" fontId="0" fillId="0" borderId="32" xfId="0" applyNumberFormat="1" applyBorder="1"/>
    <xf numFmtId="0" fontId="0" fillId="0" borderId="33" xfId="0" applyBorder="1"/>
    <xf numFmtId="0" fontId="0" fillId="0" borderId="34" xfId="0" applyBorder="1"/>
    <xf numFmtId="0" fontId="2" fillId="0" borderId="4" xfId="0" applyFont="1" applyBorder="1"/>
    <xf numFmtId="165" fontId="7" fillId="0" borderId="35" xfId="0" applyNumberFormat="1" applyFont="1" applyBorder="1" applyAlignment="1">
      <alignment horizontal="center"/>
    </xf>
    <xf numFmtId="165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6" fontId="8" fillId="8" borderId="4" xfId="0" applyNumberFormat="1" applyFont="1" applyFill="1" applyBorder="1"/>
    <xf numFmtId="0" fontId="0" fillId="0" borderId="0" xfId="0"/>
    <xf numFmtId="0" fontId="13" fillId="0" borderId="18" xfId="0" applyFont="1" applyBorder="1" applyAlignment="1">
      <alignment horizontal="center"/>
    </xf>
    <xf numFmtId="165" fontId="13" fillId="0" borderId="18" xfId="0" applyNumberFormat="1" applyFont="1" applyBorder="1" applyAlignment="1">
      <alignment horizontal="center"/>
    </xf>
    <xf numFmtId="49" fontId="14" fillId="3" borderId="2" xfId="0" applyNumberFormat="1" applyFont="1" applyFill="1" applyBorder="1" applyAlignment="1">
      <alignment horizontal="center"/>
    </xf>
    <xf numFmtId="0" fontId="9" fillId="0" borderId="3" xfId="0" applyFont="1" applyBorder="1"/>
    <xf numFmtId="0" fontId="13" fillId="0" borderId="0" xfId="0" applyFont="1" applyAlignment="1">
      <alignment horizontal="center"/>
    </xf>
    <xf numFmtId="0" fontId="0" fillId="0" borderId="0" xfId="0"/>
    <xf numFmtId="0" fontId="13" fillId="2" borderId="30" xfId="0" applyFont="1" applyFill="1" applyBorder="1" applyAlignment="1">
      <alignment horizontal="center"/>
    </xf>
    <xf numFmtId="0" fontId="9" fillId="0" borderId="30" xfId="0" applyFont="1" applyBorder="1"/>
    <xf numFmtId="0" fontId="7" fillId="3" borderId="2" xfId="0" applyFont="1" applyFill="1" applyBorder="1" applyAlignment="1">
      <alignment horizontal="center"/>
    </xf>
    <xf numFmtId="0" fontId="9" fillId="0" borderId="4" xfId="0" applyFon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2" borderId="2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9" fillId="0" borderId="3" xfId="0" applyFont="1" applyBorder="1"/>
    <xf numFmtId="0" fontId="19" fillId="0" borderId="4" xfId="0" applyFont="1" applyBorder="1"/>
    <xf numFmtId="49" fontId="11" fillId="3" borderId="2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/>
    </xf>
    <xf numFmtId="49" fontId="16" fillId="3" borderId="2" xfId="0" applyNumberFormat="1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165" fontId="13" fillId="0" borderId="18" xfId="0" applyNumberFormat="1" applyFont="1" applyBorder="1" applyAlignment="1">
      <alignment horizontal="center"/>
    </xf>
    <xf numFmtId="49" fontId="8" fillId="3" borderId="2" xfId="0" applyNumberFormat="1" applyFont="1" applyFill="1" applyBorder="1" applyAlignment="1">
      <alignment horizontal="center"/>
    </xf>
    <xf numFmtId="0" fontId="13" fillId="2" borderId="4" xfId="0" applyFont="1" applyFill="1" applyBorder="1"/>
    <xf numFmtId="166" fontId="7" fillId="9" borderId="12" xfId="0" applyNumberFormat="1" applyFont="1" applyFill="1" applyBorder="1"/>
    <xf numFmtId="41" fontId="0" fillId="0" borderId="4" xfId="0" applyNumberFormat="1" applyBorder="1"/>
    <xf numFmtId="0" fontId="1" fillId="0" borderId="0" xfId="0" applyFont="1"/>
    <xf numFmtId="166" fontId="8" fillId="8" borderId="37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41" fontId="7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41" fontId="7" fillId="0" borderId="1" xfId="0" applyNumberFormat="1" applyFont="1" applyFill="1" applyBorder="1" applyAlignment="1">
      <alignment horizontal="left"/>
    </xf>
    <xf numFmtId="14" fontId="7" fillId="8" borderId="17" xfId="0" applyNumberFormat="1" applyFont="1" applyFill="1" applyBorder="1" applyAlignment="1">
      <alignment horizontal="center"/>
    </xf>
    <xf numFmtId="6" fontId="20" fillId="8" borderId="0" xfId="0" applyNumberFormat="1" applyFont="1" applyFill="1"/>
    <xf numFmtId="0" fontId="13" fillId="0" borderId="0" xfId="0" applyFont="1"/>
    <xf numFmtId="0" fontId="13" fillId="2" borderId="1" xfId="0" applyFont="1" applyFill="1" applyBorder="1" applyAlignment="1">
      <alignment horizontal="right"/>
    </xf>
    <xf numFmtId="6" fontId="7" fillId="2" borderId="1" xfId="0" applyNumberFormat="1" applyFont="1" applyFill="1" applyBorder="1" applyAlignment="1">
      <alignment horizontal="center"/>
    </xf>
    <xf numFmtId="0" fontId="13" fillId="0" borderId="36" xfId="0" applyFont="1" applyBorder="1" applyAlignment="1">
      <alignment horizont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jp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1.jp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10" Type="http://schemas.openxmlformats.org/officeDocument/2006/relationships/image" Target="../media/image2.png"/><Relationship Id="rId4" Type="http://schemas.openxmlformats.org/officeDocument/2006/relationships/image" Target="../media/image9.png"/><Relationship Id="rId9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12" Type="http://schemas.openxmlformats.org/officeDocument/2006/relationships/image" Target="../media/image26.png"/><Relationship Id="rId2" Type="http://schemas.openxmlformats.org/officeDocument/2006/relationships/image" Target="../media/image16.png"/><Relationship Id="rId16" Type="http://schemas.openxmlformats.org/officeDocument/2006/relationships/image" Target="../media/image30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5" Type="http://schemas.openxmlformats.org/officeDocument/2006/relationships/image" Target="../media/image19.png"/><Relationship Id="rId15" Type="http://schemas.openxmlformats.org/officeDocument/2006/relationships/image" Target="../media/image2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Relationship Id="rId14" Type="http://schemas.openxmlformats.org/officeDocument/2006/relationships/image" Target="../media/image2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13" Type="http://schemas.openxmlformats.org/officeDocument/2006/relationships/image" Target="../media/image43.png"/><Relationship Id="rId18" Type="http://schemas.openxmlformats.org/officeDocument/2006/relationships/image" Target="../media/image48.png"/><Relationship Id="rId3" Type="http://schemas.openxmlformats.org/officeDocument/2006/relationships/image" Target="../media/image33.png"/><Relationship Id="rId21" Type="http://schemas.openxmlformats.org/officeDocument/2006/relationships/image" Target="../media/image1.jpg"/><Relationship Id="rId7" Type="http://schemas.openxmlformats.org/officeDocument/2006/relationships/image" Target="../media/image37.png"/><Relationship Id="rId12" Type="http://schemas.openxmlformats.org/officeDocument/2006/relationships/image" Target="../media/image42.png"/><Relationship Id="rId17" Type="http://schemas.openxmlformats.org/officeDocument/2006/relationships/image" Target="../media/image47.png"/><Relationship Id="rId2" Type="http://schemas.openxmlformats.org/officeDocument/2006/relationships/image" Target="../media/image32.png"/><Relationship Id="rId16" Type="http://schemas.openxmlformats.org/officeDocument/2006/relationships/image" Target="../media/image46.png"/><Relationship Id="rId20" Type="http://schemas.openxmlformats.org/officeDocument/2006/relationships/image" Target="../media/image50.png"/><Relationship Id="rId1" Type="http://schemas.openxmlformats.org/officeDocument/2006/relationships/image" Target="../media/image31.png"/><Relationship Id="rId6" Type="http://schemas.openxmlformats.org/officeDocument/2006/relationships/image" Target="../media/image36.png"/><Relationship Id="rId11" Type="http://schemas.openxmlformats.org/officeDocument/2006/relationships/image" Target="../media/image41.png"/><Relationship Id="rId5" Type="http://schemas.openxmlformats.org/officeDocument/2006/relationships/image" Target="../media/image35.png"/><Relationship Id="rId15" Type="http://schemas.openxmlformats.org/officeDocument/2006/relationships/image" Target="../media/image45.png"/><Relationship Id="rId10" Type="http://schemas.openxmlformats.org/officeDocument/2006/relationships/image" Target="../media/image40.png"/><Relationship Id="rId19" Type="http://schemas.openxmlformats.org/officeDocument/2006/relationships/image" Target="../media/image49.png"/><Relationship Id="rId4" Type="http://schemas.openxmlformats.org/officeDocument/2006/relationships/image" Target="../media/image34.png"/><Relationship Id="rId9" Type="http://schemas.openxmlformats.org/officeDocument/2006/relationships/image" Target="../media/image39.png"/><Relationship Id="rId14" Type="http://schemas.openxmlformats.org/officeDocument/2006/relationships/image" Target="../media/imag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254000</xdr:colOff>
      <xdr:row>11</xdr:row>
      <xdr:rowOff>169334</xdr:rowOff>
    </xdr:from>
    <xdr:to>
      <xdr:col>22</xdr:col>
      <xdr:colOff>495429</xdr:colOff>
      <xdr:row>27</xdr:row>
      <xdr:rowOff>175286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167" y="2338917"/>
          <a:ext cx="7438095" cy="31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800100" cy="8191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51</xdr:row>
      <xdr:rowOff>0</xdr:rowOff>
    </xdr:from>
    <xdr:to>
      <xdr:col>2</xdr:col>
      <xdr:colOff>4443191</xdr:colOff>
      <xdr:row>78</xdr:row>
      <xdr:rowOff>183476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15083"/>
          <a:ext cx="6009524" cy="53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3693584</xdr:colOff>
      <xdr:row>50</xdr:row>
      <xdr:rowOff>169333</xdr:rowOff>
    </xdr:from>
    <xdr:to>
      <xdr:col>4</xdr:col>
      <xdr:colOff>488345</xdr:colOff>
      <xdr:row>83</xdr:row>
      <xdr:rowOff>156892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59917" y="10593916"/>
          <a:ext cx="4838095" cy="6390476"/>
        </a:xfrm>
        <a:prstGeom prst="rect">
          <a:avLst/>
        </a:prstGeom>
      </xdr:spPr>
    </xdr:pic>
    <xdr:clientData/>
  </xdr:twoCellAnchor>
  <xdr:twoCellAnchor editAs="oneCell">
    <xdr:from>
      <xdr:col>4</xdr:col>
      <xdr:colOff>497417</xdr:colOff>
      <xdr:row>50</xdr:row>
      <xdr:rowOff>137583</xdr:rowOff>
    </xdr:from>
    <xdr:to>
      <xdr:col>12</xdr:col>
      <xdr:colOff>261548</xdr:colOff>
      <xdr:row>88</xdr:row>
      <xdr:rowOff>176868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07084" y="10562166"/>
          <a:ext cx="7352381" cy="7447619"/>
        </a:xfrm>
        <a:prstGeom prst="rect">
          <a:avLst/>
        </a:prstGeom>
      </xdr:spPr>
    </xdr:pic>
    <xdr:clientData/>
  </xdr:twoCellAnchor>
  <xdr:twoCellAnchor editAs="oneCell">
    <xdr:from>
      <xdr:col>11</xdr:col>
      <xdr:colOff>719667</xdr:colOff>
      <xdr:row>49</xdr:row>
      <xdr:rowOff>10584</xdr:rowOff>
    </xdr:from>
    <xdr:to>
      <xdr:col>16</xdr:col>
      <xdr:colOff>951917</xdr:colOff>
      <xdr:row>89</xdr:row>
      <xdr:rowOff>182095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145000" y="10244667"/>
          <a:ext cx="4666667" cy="79714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104775</xdr:rowOff>
    </xdr:from>
    <xdr:to>
      <xdr:col>10</xdr:col>
      <xdr:colOff>294345</xdr:colOff>
      <xdr:row>93</xdr:row>
      <xdr:rowOff>85327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5411450"/>
          <a:ext cx="7438095" cy="31809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399196</xdr:colOff>
      <xdr:row>30</xdr:row>
      <xdr:rowOff>151679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1911AECC-BAC6-794A-FBEC-12D98BF90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6828571" cy="577142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13</xdr:col>
      <xdr:colOff>323452</xdr:colOff>
      <xdr:row>30</xdr:row>
      <xdr:rowOff>189774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A4DD5D59-6854-E84B-8FF3-7DCD869C1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5" y="190500"/>
          <a:ext cx="3180952" cy="58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9</xdr:col>
      <xdr:colOff>161190</xdr:colOff>
      <xdr:row>54</xdr:row>
      <xdr:rowOff>113711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6796FD5-F3A7-9B26-7412-C0A6B0B4D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4375" y="6010275"/>
          <a:ext cx="5876190" cy="4714286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12</xdr:row>
      <xdr:rowOff>0</xdr:rowOff>
    </xdr:from>
    <xdr:to>
      <xdr:col>19</xdr:col>
      <xdr:colOff>513765</xdr:colOff>
      <xdr:row>51</xdr:row>
      <xdr:rowOff>189511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10700" y="2286000"/>
          <a:ext cx="4676190" cy="79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5</xdr:col>
      <xdr:colOff>151934</xdr:colOff>
      <xdr:row>64</xdr:row>
      <xdr:rowOff>66467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1010900"/>
          <a:ext cx="3723809" cy="16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54</xdr:row>
      <xdr:rowOff>161925</xdr:rowOff>
    </xdr:from>
    <xdr:to>
      <xdr:col>11</xdr:col>
      <xdr:colOff>123364</xdr:colOff>
      <xdr:row>83</xdr:row>
      <xdr:rowOff>65962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95775" y="10772775"/>
          <a:ext cx="3685714" cy="57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4</xdr:col>
      <xdr:colOff>561548</xdr:colOff>
      <xdr:row>96</xdr:row>
      <xdr:rowOff>94488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3011150"/>
          <a:ext cx="3419048" cy="60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76200</xdr:rowOff>
    </xdr:from>
    <xdr:to>
      <xdr:col>6</xdr:col>
      <xdr:colOff>332798</xdr:colOff>
      <xdr:row>131</xdr:row>
      <xdr:rowOff>56302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9288125"/>
          <a:ext cx="4619048" cy="67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87</xdr:row>
      <xdr:rowOff>66675</xdr:rowOff>
    </xdr:from>
    <xdr:to>
      <xdr:col>12</xdr:col>
      <xdr:colOff>123201</xdr:colOff>
      <xdr:row>122</xdr:row>
      <xdr:rowOff>46752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05225" y="17278350"/>
          <a:ext cx="4990476" cy="6980952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63</xdr:row>
      <xdr:rowOff>76200</xdr:rowOff>
    </xdr:from>
    <xdr:to>
      <xdr:col>23</xdr:col>
      <xdr:colOff>294180</xdr:colOff>
      <xdr:row>90</xdr:row>
      <xdr:rowOff>37430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62900" y="12487275"/>
          <a:ext cx="8761905" cy="5361905"/>
        </a:xfrm>
        <a:prstGeom prst="rect">
          <a:avLst/>
        </a:prstGeom>
      </xdr:spPr>
    </xdr:pic>
    <xdr:clientData/>
  </xdr:twoCellAnchor>
  <xdr:twoCellAnchor editAs="oneCell">
    <xdr:from>
      <xdr:col>8</xdr:col>
      <xdr:colOff>590550</xdr:colOff>
      <xdr:row>32</xdr:row>
      <xdr:rowOff>190500</xdr:rowOff>
    </xdr:from>
    <xdr:to>
      <xdr:col>15</xdr:col>
      <xdr:colOff>313734</xdr:colOff>
      <xdr:row>63</xdr:row>
      <xdr:rowOff>75439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05550" y="6400800"/>
          <a:ext cx="4723809" cy="6085714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91</xdr:row>
      <xdr:rowOff>85725</xdr:rowOff>
    </xdr:from>
    <xdr:to>
      <xdr:col>19</xdr:col>
      <xdr:colOff>8924</xdr:colOff>
      <xdr:row>117</xdr:row>
      <xdr:rowOff>142218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772525" y="18097500"/>
          <a:ext cx="4809524" cy="5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7</xdr:col>
      <xdr:colOff>618423</xdr:colOff>
      <xdr:row>167</xdr:row>
      <xdr:rowOff>122934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6212800"/>
          <a:ext cx="5619048" cy="7123809"/>
        </a:xfrm>
        <a:prstGeom prst="rect">
          <a:avLst/>
        </a:prstGeom>
      </xdr:spPr>
    </xdr:pic>
    <xdr:clientData/>
  </xdr:twoCellAnchor>
  <xdr:twoCellAnchor editAs="oneCell">
    <xdr:from>
      <xdr:col>12</xdr:col>
      <xdr:colOff>209550</xdr:colOff>
      <xdr:row>117</xdr:row>
      <xdr:rowOff>123825</xdr:rowOff>
    </xdr:from>
    <xdr:to>
      <xdr:col>20</xdr:col>
      <xdr:colOff>27883</xdr:colOff>
      <xdr:row>154</xdr:row>
      <xdr:rowOff>18138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82050" y="23336250"/>
          <a:ext cx="5533333" cy="7295238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153</xdr:row>
      <xdr:rowOff>114300</xdr:rowOff>
    </xdr:from>
    <xdr:to>
      <xdr:col>21</xdr:col>
      <xdr:colOff>694069</xdr:colOff>
      <xdr:row>191</xdr:row>
      <xdr:rowOff>132398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648325" y="30527625"/>
          <a:ext cx="10047619" cy="7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165</xdr:row>
      <xdr:rowOff>95250</xdr:rowOff>
    </xdr:from>
    <xdr:to>
      <xdr:col>8</xdr:col>
      <xdr:colOff>8820</xdr:colOff>
      <xdr:row>204</xdr:row>
      <xdr:rowOff>179989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725" y="32908875"/>
          <a:ext cx="5638095" cy="78857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L30" sqref="L30"/>
    </sheetView>
  </sheetViews>
  <sheetFormatPr baseColWidth="10" defaultColWidth="14.42578125" defaultRowHeight="15" customHeight="1"/>
  <cols>
    <col min="1" max="1" width="27.42578125" bestFit="1" customWidth="1"/>
    <col min="2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68" t="s">
        <v>0</v>
      </c>
      <c r="D1" s="69"/>
      <c r="E1" s="69"/>
      <c r="F1" s="69"/>
    </row>
    <row r="2" spans="1:24">
      <c r="A2" s="1"/>
      <c r="B2" s="1"/>
      <c r="C2" s="126" t="s">
        <v>123</v>
      </c>
      <c r="D2" s="127"/>
      <c r="E2" s="127"/>
      <c r="F2" s="127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50</v>
      </c>
      <c r="H6" s="3"/>
      <c r="I6" s="1"/>
      <c r="J6" s="1"/>
    </row>
    <row r="7" spans="1:24">
      <c r="A7" s="1"/>
      <c r="B7" s="43"/>
      <c r="C7" s="43"/>
      <c r="D7" s="80"/>
      <c r="E7" s="43"/>
      <c r="F7" s="3"/>
      <c r="G7" s="134" t="s">
        <v>78</v>
      </c>
      <c r="H7" s="135"/>
      <c r="I7" s="135"/>
      <c r="J7" s="8">
        <v>2863579</v>
      </c>
      <c r="K7" s="77"/>
    </row>
    <row r="8" spans="1:24" ht="15.75" thickBot="1">
      <c r="A8" s="1" t="s">
        <v>105</v>
      </c>
      <c r="B8" s="43" t="s">
        <v>1</v>
      </c>
      <c r="C8" s="81" t="s">
        <v>104</v>
      </c>
      <c r="D8" s="82"/>
      <c r="E8" s="83">
        <f>+J11</f>
        <v>1656153</v>
      </c>
      <c r="F8" s="3"/>
      <c r="G8" s="136" t="s">
        <v>79</v>
      </c>
      <c r="H8" s="137"/>
      <c r="I8" s="138"/>
      <c r="J8" s="10">
        <v>92574</v>
      </c>
      <c r="K8" s="51"/>
    </row>
    <row r="9" spans="1:24">
      <c r="A9" s="106" t="s">
        <v>106</v>
      </c>
      <c r="B9" s="4" t="s">
        <v>2</v>
      </c>
      <c r="C9" s="43" t="s">
        <v>56</v>
      </c>
      <c r="E9" s="5">
        <f>+Ingresos!E40</f>
        <v>7405800</v>
      </c>
      <c r="G9" s="139" t="s">
        <v>87</v>
      </c>
      <c r="H9" s="140"/>
      <c r="I9" s="141"/>
      <c r="J9" s="98">
        <f>SUM(J7:J8)</f>
        <v>2956153</v>
      </c>
    </row>
    <row r="10" spans="1:24" ht="15.75" thickBot="1">
      <c r="B10" s="86" t="s">
        <v>3</v>
      </c>
      <c r="C10" s="87" t="s">
        <v>57</v>
      </c>
      <c r="D10" s="88"/>
      <c r="E10" s="89">
        <f>-Gastos!E19</f>
        <v>-7297569</v>
      </c>
      <c r="G10" s="1"/>
      <c r="H10" s="4"/>
      <c r="I10" s="4"/>
      <c r="J10" s="89">
        <f>-400000-400000-500000</f>
        <v>-1300000</v>
      </c>
      <c r="K10" s="155" t="s">
        <v>128</v>
      </c>
      <c r="O10" t="s">
        <v>102</v>
      </c>
    </row>
    <row r="11" spans="1:24">
      <c r="B11" s="1" t="s">
        <v>1</v>
      </c>
      <c r="C11" s="84" t="s">
        <v>103</v>
      </c>
      <c r="D11" s="84"/>
      <c r="E11" s="85">
        <f>SUM(E8:E10)</f>
        <v>1764384</v>
      </c>
      <c r="J11" s="72">
        <f>SUM(J9:J10)</f>
        <v>1656153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50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28" t="s">
        <v>80</v>
      </c>
      <c r="B18" s="129"/>
      <c r="C18" s="129"/>
      <c r="D18" s="8">
        <f>+'Comprobantes de Ingresos'!K73</f>
        <v>1483579</v>
      </c>
      <c r="E18" s="9"/>
      <c r="F18" s="3"/>
      <c r="G18" s="1"/>
      <c r="H18" s="1"/>
    </row>
    <row r="19" spans="1:11" ht="15.75" customHeight="1" thickBot="1">
      <c r="A19" s="130" t="s">
        <v>81</v>
      </c>
      <c r="B19" s="131"/>
      <c r="C19" s="131"/>
      <c r="D19" s="90">
        <f>+'Comprobantes de Ingresos'!H73</f>
        <v>280995</v>
      </c>
      <c r="E19" s="9"/>
      <c r="F19" s="161"/>
      <c r="G19" s="157"/>
      <c r="H19" s="157"/>
      <c r="I19" s="158"/>
      <c r="J19" s="158"/>
      <c r="K19" s="158"/>
    </row>
    <row r="20" spans="1:11" ht="15.75" customHeight="1" thickTop="1">
      <c r="A20" s="132" t="s">
        <v>4</v>
      </c>
      <c r="B20" s="127"/>
      <c r="C20" s="133"/>
      <c r="D20" s="11">
        <f>SUM(D18:D19)</f>
        <v>1764574</v>
      </c>
      <c r="E20" s="9"/>
      <c r="F20" s="159"/>
      <c r="G20" s="160"/>
      <c r="H20" s="157"/>
      <c r="I20" s="158"/>
      <c r="J20" s="158"/>
      <c r="K20" s="158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91">
        <f ca="1">+Ingresos!F50</f>
        <v>6105800</v>
      </c>
      <c r="I22" s="92" t="s">
        <v>83</v>
      </c>
    </row>
    <row r="23" spans="1:11" ht="15.75" customHeight="1" thickBot="1">
      <c r="H23" s="93">
        <f>-Gastos!E19</f>
        <v>-7297569</v>
      </c>
      <c r="I23" s="92" t="s">
        <v>84</v>
      </c>
    </row>
    <row r="24" spans="1:11" ht="15.75" customHeight="1" thickTop="1">
      <c r="H24" s="91">
        <f ca="1">SUM(H22:H23)</f>
        <v>-1191769</v>
      </c>
      <c r="I24" s="92" t="s">
        <v>85</v>
      </c>
    </row>
    <row r="25" spans="1:11" ht="15.75" customHeight="1">
      <c r="H25" s="91"/>
    </row>
    <row r="26" spans="1:11" ht="15.75" customHeight="1">
      <c r="D26" s="70"/>
      <c r="E26" s="70" t="s">
        <v>68</v>
      </c>
      <c r="F26" s="70"/>
    </row>
    <row r="27" spans="1:11" ht="15.75" customHeight="1">
      <c r="D27" s="70"/>
      <c r="E27" s="70">
        <f>(+E9+E10)+J10</f>
        <v>-1191769</v>
      </c>
      <c r="F27" s="70"/>
      <c r="H27" s="91">
        <f ca="1">+H24-E27</f>
        <v>0</v>
      </c>
    </row>
    <row r="28" spans="1:11" ht="15.75" customHeight="1">
      <c r="G28" s="91"/>
      <c r="H28" s="91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027"/>
  <sheetViews>
    <sheetView showGridLines="0" topLeftCell="A29" zoomScale="90" zoomScaleNormal="90" workbookViewId="0">
      <selection activeCell="G50" sqref="A1:G50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73.42578125" bestFit="1" customWidth="1"/>
    <col min="4" max="4" width="47.140625" bestFit="1" customWidth="1"/>
    <col min="5" max="5" width="11.42578125" customWidth="1"/>
    <col min="6" max="6" width="26" customWidth="1"/>
    <col min="7" max="7" width="18.42578125" customWidth="1"/>
    <col min="8" max="13" width="11.5703125" customWidth="1"/>
  </cols>
  <sheetData>
    <row r="1" spans="1:13" ht="18.75">
      <c r="A1" s="1"/>
      <c r="B1" s="1"/>
      <c r="C1" s="147" t="s">
        <v>0</v>
      </c>
      <c r="D1" s="147"/>
      <c r="E1" s="147"/>
      <c r="H1" s="1"/>
      <c r="I1" s="1"/>
      <c r="J1" s="1"/>
      <c r="K1" s="1"/>
      <c r="L1" s="1"/>
      <c r="M1" s="1"/>
    </row>
    <row r="2" spans="1:13" ht="18.75">
      <c r="A2" s="1"/>
      <c r="B2" s="1"/>
      <c r="C2" s="142" t="s">
        <v>113</v>
      </c>
      <c r="D2" s="127"/>
      <c r="E2" s="133"/>
      <c r="H2" s="1"/>
      <c r="I2" s="1"/>
      <c r="J2" s="1"/>
      <c r="K2" s="1"/>
      <c r="L2" s="1"/>
      <c r="M2" s="1"/>
    </row>
    <row r="3" spans="1:13" ht="15.75" thickBot="1">
      <c r="A3" s="1"/>
      <c r="B3" s="146" t="s">
        <v>6</v>
      </c>
      <c r="C3" s="146"/>
      <c r="D3" s="146"/>
      <c r="E3" s="146"/>
      <c r="F3" s="146"/>
      <c r="G3" s="3"/>
      <c r="H3" s="1"/>
      <c r="I3" s="1"/>
      <c r="J3" s="1"/>
      <c r="K3" s="1"/>
      <c r="L3" s="1"/>
      <c r="M3" s="1"/>
    </row>
    <row r="4" spans="1:13" ht="15.75" thickBot="1">
      <c r="A4" s="1"/>
      <c r="B4" s="44" t="s">
        <v>7</v>
      </c>
      <c r="C4" s="45" t="s">
        <v>8</v>
      </c>
      <c r="D4" s="45" t="s">
        <v>93</v>
      </c>
      <c r="E4" s="45" t="s">
        <v>9</v>
      </c>
      <c r="F4" s="53" t="s">
        <v>10</v>
      </c>
      <c r="G4" s="1"/>
      <c r="H4" s="1"/>
    </row>
    <row r="5" spans="1:13">
      <c r="A5" s="1"/>
      <c r="B5" s="100">
        <v>45078</v>
      </c>
      <c r="C5" s="41" t="s">
        <v>114</v>
      </c>
      <c r="D5" s="1" t="s">
        <v>13</v>
      </c>
      <c r="E5" s="52">
        <v>20000</v>
      </c>
      <c r="F5" s="47" t="s">
        <v>100</v>
      </c>
      <c r="G5" s="4"/>
      <c r="H5" s="1"/>
    </row>
    <row r="6" spans="1:13">
      <c r="A6" s="42"/>
      <c r="B6" s="100">
        <v>45078</v>
      </c>
      <c r="C6" s="41" t="s">
        <v>115</v>
      </c>
      <c r="D6" s="1" t="s">
        <v>13</v>
      </c>
      <c r="E6" s="52">
        <v>20000</v>
      </c>
      <c r="F6" s="47" t="s">
        <v>100</v>
      </c>
      <c r="G6" s="4"/>
      <c r="H6" s="42"/>
    </row>
    <row r="7" spans="1:13">
      <c r="A7" s="42"/>
      <c r="B7" s="100">
        <v>45078</v>
      </c>
      <c r="C7" s="41" t="s">
        <v>117</v>
      </c>
      <c r="D7" s="1" t="s">
        <v>13</v>
      </c>
      <c r="E7" s="52">
        <v>20000</v>
      </c>
      <c r="F7" s="47" t="s">
        <v>100</v>
      </c>
      <c r="G7" s="4"/>
      <c r="H7" s="42"/>
    </row>
    <row r="8" spans="1:13">
      <c r="A8" s="42"/>
      <c r="B8" s="100">
        <v>45078</v>
      </c>
      <c r="C8" s="41" t="s">
        <v>118</v>
      </c>
      <c r="D8" s="1" t="s">
        <v>13</v>
      </c>
      <c r="E8" s="52">
        <v>20000</v>
      </c>
      <c r="F8" s="47" t="s">
        <v>100</v>
      </c>
      <c r="G8" s="4"/>
      <c r="H8" s="42"/>
    </row>
    <row r="9" spans="1:13">
      <c r="A9" s="42"/>
      <c r="B9" s="100">
        <v>45082</v>
      </c>
      <c r="C9" s="41" t="s">
        <v>119</v>
      </c>
      <c r="D9" s="1" t="s">
        <v>13</v>
      </c>
      <c r="E9" s="52">
        <v>20000</v>
      </c>
      <c r="F9" s="47" t="s">
        <v>100</v>
      </c>
      <c r="G9" s="4"/>
      <c r="H9" s="42"/>
    </row>
    <row r="10" spans="1:13">
      <c r="A10" s="42"/>
      <c r="B10" s="100">
        <v>45083</v>
      </c>
      <c r="C10" s="41" t="s">
        <v>120</v>
      </c>
      <c r="D10" s="1" t="s">
        <v>15</v>
      </c>
      <c r="E10" s="52">
        <v>35000</v>
      </c>
      <c r="F10" s="54" t="s">
        <v>116</v>
      </c>
      <c r="G10" s="4"/>
      <c r="H10" s="42"/>
    </row>
    <row r="11" spans="1:13">
      <c r="A11" s="42"/>
      <c r="B11" s="100">
        <v>45083</v>
      </c>
      <c r="C11" s="41" t="s">
        <v>54</v>
      </c>
      <c r="D11" s="1" t="s">
        <v>13</v>
      </c>
      <c r="E11" s="52">
        <v>180000</v>
      </c>
      <c r="F11" s="47" t="s">
        <v>42</v>
      </c>
      <c r="G11" s="4"/>
      <c r="H11" s="42"/>
    </row>
    <row r="12" spans="1:13">
      <c r="A12" s="42"/>
      <c r="B12" s="100">
        <v>45083</v>
      </c>
      <c r="C12" s="14" t="s">
        <v>51</v>
      </c>
      <c r="D12" s="1" t="s">
        <v>13</v>
      </c>
      <c r="E12" s="52">
        <v>440000</v>
      </c>
      <c r="F12" s="47" t="s">
        <v>70</v>
      </c>
      <c r="G12" s="4"/>
      <c r="H12" s="42"/>
    </row>
    <row r="13" spans="1:13">
      <c r="A13" s="42"/>
      <c r="B13" s="100">
        <v>45083</v>
      </c>
      <c r="C13" s="41" t="s">
        <v>98</v>
      </c>
      <c r="D13" s="1" t="s">
        <v>13</v>
      </c>
      <c r="E13" s="52">
        <v>160000</v>
      </c>
      <c r="F13" s="47" t="s">
        <v>46</v>
      </c>
      <c r="G13" s="4"/>
      <c r="H13" s="42"/>
    </row>
    <row r="14" spans="1:13">
      <c r="A14" s="42"/>
      <c r="B14" s="100">
        <v>45083</v>
      </c>
      <c r="C14" s="14" t="s">
        <v>51</v>
      </c>
      <c r="D14" s="1" t="s">
        <v>13</v>
      </c>
      <c r="E14" s="52">
        <v>20000</v>
      </c>
      <c r="F14" s="47" t="s">
        <v>70</v>
      </c>
      <c r="G14" s="4"/>
      <c r="H14" s="42"/>
    </row>
    <row r="15" spans="1:13">
      <c r="A15" s="42"/>
      <c r="B15" s="100">
        <v>45083</v>
      </c>
      <c r="C15" s="41" t="s">
        <v>37</v>
      </c>
      <c r="D15" s="1" t="s">
        <v>14</v>
      </c>
      <c r="E15" s="52">
        <v>23000</v>
      </c>
      <c r="F15" s="47" t="s">
        <v>64</v>
      </c>
      <c r="G15" s="4"/>
      <c r="H15" s="42"/>
    </row>
    <row r="16" spans="1:13">
      <c r="A16" s="42"/>
      <c r="B16" s="100">
        <v>45083</v>
      </c>
      <c r="C16" s="41" t="s">
        <v>53</v>
      </c>
      <c r="D16" s="1" t="s">
        <v>13</v>
      </c>
      <c r="E16" s="52">
        <v>400000</v>
      </c>
      <c r="F16" s="47" t="s">
        <v>43</v>
      </c>
      <c r="G16" s="4"/>
      <c r="H16" s="42"/>
    </row>
    <row r="17" spans="1:10">
      <c r="A17" s="42"/>
      <c r="B17" s="100">
        <v>45084</v>
      </c>
      <c r="C17" s="41" t="s">
        <v>52</v>
      </c>
      <c r="D17" s="1" t="s">
        <v>13</v>
      </c>
      <c r="E17" s="52">
        <v>140000</v>
      </c>
      <c r="F17" s="54" t="s">
        <v>32</v>
      </c>
      <c r="G17" s="4"/>
      <c r="H17" s="42"/>
    </row>
    <row r="18" spans="1:10">
      <c r="A18" s="42"/>
      <c r="B18" s="100">
        <v>45084</v>
      </c>
      <c r="C18" s="41" t="s">
        <v>71</v>
      </c>
      <c r="D18" s="1" t="s">
        <v>13</v>
      </c>
      <c r="E18" s="52">
        <v>260000</v>
      </c>
      <c r="F18" s="47" t="s">
        <v>41</v>
      </c>
      <c r="G18" s="4"/>
      <c r="H18" s="42"/>
    </row>
    <row r="19" spans="1:10">
      <c r="A19" s="42"/>
      <c r="B19" s="100">
        <v>45084</v>
      </c>
      <c r="C19" s="41" t="s">
        <v>72</v>
      </c>
      <c r="D19" s="1" t="s">
        <v>13</v>
      </c>
      <c r="E19" s="52">
        <v>380000</v>
      </c>
      <c r="F19" s="47" t="s">
        <v>92</v>
      </c>
      <c r="G19" s="4"/>
      <c r="H19" s="42"/>
    </row>
    <row r="20" spans="1:10">
      <c r="A20" s="42"/>
      <c r="B20" s="100">
        <v>45085</v>
      </c>
      <c r="C20" s="41" t="s">
        <v>66</v>
      </c>
      <c r="D20" s="1" t="s">
        <v>13</v>
      </c>
      <c r="E20" s="52">
        <v>440000</v>
      </c>
      <c r="F20" s="54" t="s">
        <v>40</v>
      </c>
      <c r="G20" s="4"/>
      <c r="H20" s="42"/>
    </row>
    <row r="21" spans="1:10">
      <c r="A21" s="42"/>
      <c r="B21" s="100">
        <v>45086</v>
      </c>
      <c r="C21" s="41" t="s">
        <v>34</v>
      </c>
      <c r="D21" s="1" t="s">
        <v>13</v>
      </c>
      <c r="E21" s="52">
        <v>460000</v>
      </c>
      <c r="F21" s="47" t="s">
        <v>45</v>
      </c>
      <c r="G21" s="4"/>
      <c r="H21" s="42"/>
    </row>
    <row r="22" spans="1:10">
      <c r="A22" s="42"/>
      <c r="B22" s="100">
        <v>45086</v>
      </c>
      <c r="C22" s="41" t="s">
        <v>69</v>
      </c>
      <c r="D22" s="1" t="s">
        <v>13</v>
      </c>
      <c r="E22" s="52">
        <v>700000</v>
      </c>
      <c r="F22" s="47" t="s">
        <v>47</v>
      </c>
      <c r="G22" s="4"/>
      <c r="H22" s="42"/>
    </row>
    <row r="23" spans="1:10">
      <c r="A23" s="42"/>
      <c r="B23" s="100">
        <v>45086</v>
      </c>
      <c r="C23" s="41" t="s">
        <v>65</v>
      </c>
      <c r="D23" s="1" t="s">
        <v>13</v>
      </c>
      <c r="E23" s="52">
        <v>200000</v>
      </c>
      <c r="F23" s="47" t="s">
        <v>73</v>
      </c>
      <c r="G23" s="4"/>
      <c r="H23" s="42"/>
    </row>
    <row r="24" spans="1:10">
      <c r="A24" s="42"/>
      <c r="B24" s="100">
        <v>45086</v>
      </c>
      <c r="C24" s="41" t="s">
        <v>58</v>
      </c>
      <c r="D24" s="1" t="s">
        <v>13</v>
      </c>
      <c r="E24" s="52">
        <v>230000</v>
      </c>
      <c r="F24" s="47" t="s">
        <v>59</v>
      </c>
      <c r="G24" s="4"/>
      <c r="H24" s="42"/>
    </row>
    <row r="25" spans="1:10">
      <c r="A25" s="42"/>
      <c r="B25" s="100">
        <v>45089</v>
      </c>
      <c r="C25" s="41" t="s">
        <v>33</v>
      </c>
      <c r="D25" s="1" t="s">
        <v>13</v>
      </c>
      <c r="E25" s="52">
        <v>250000</v>
      </c>
      <c r="F25" s="47" t="s">
        <v>44</v>
      </c>
      <c r="G25" s="4"/>
      <c r="H25" s="42"/>
    </row>
    <row r="26" spans="1:10">
      <c r="A26" s="42"/>
      <c r="B26" s="100">
        <v>45089</v>
      </c>
      <c r="C26" s="41" t="s">
        <v>98</v>
      </c>
      <c r="D26" s="1" t="s">
        <v>13</v>
      </c>
      <c r="E26" s="52">
        <v>90000</v>
      </c>
      <c r="F26" s="47" t="s">
        <v>46</v>
      </c>
      <c r="G26" s="4"/>
      <c r="H26" s="42"/>
    </row>
    <row r="27" spans="1:10">
      <c r="A27" s="42"/>
      <c r="B27" s="100">
        <v>45089</v>
      </c>
      <c r="C27" s="41" t="s">
        <v>89</v>
      </c>
      <c r="D27" s="1" t="s">
        <v>13</v>
      </c>
      <c r="E27" s="52">
        <v>220000</v>
      </c>
      <c r="F27" s="47" t="s">
        <v>90</v>
      </c>
      <c r="G27" s="4" t="s">
        <v>91</v>
      </c>
      <c r="H27" s="42"/>
    </row>
    <row r="28" spans="1:10">
      <c r="A28" s="42"/>
      <c r="B28" s="100">
        <v>45089</v>
      </c>
      <c r="C28" s="41" t="s">
        <v>36</v>
      </c>
      <c r="D28" s="1" t="s">
        <v>13</v>
      </c>
      <c r="E28" s="52">
        <v>60000</v>
      </c>
      <c r="F28" s="47" t="s">
        <v>48</v>
      </c>
      <c r="G28" s="4"/>
      <c r="H28" s="42"/>
    </row>
    <row r="29" spans="1:10">
      <c r="A29" s="42"/>
      <c r="B29" s="100">
        <v>45089</v>
      </c>
      <c r="C29" s="41" t="s">
        <v>65</v>
      </c>
      <c r="D29" s="1" t="s">
        <v>13</v>
      </c>
      <c r="E29" s="52">
        <v>120000</v>
      </c>
      <c r="F29" s="47" t="s">
        <v>73</v>
      </c>
      <c r="G29" s="4"/>
      <c r="H29" s="42"/>
    </row>
    <row r="30" spans="1:10">
      <c r="A30" s="42"/>
      <c r="B30" s="100">
        <v>45089</v>
      </c>
      <c r="C30" s="41" t="s">
        <v>33</v>
      </c>
      <c r="D30" s="1" t="s">
        <v>13</v>
      </c>
      <c r="E30" s="52">
        <v>310000</v>
      </c>
      <c r="F30" s="47" t="s">
        <v>44</v>
      </c>
      <c r="G30" s="4"/>
      <c r="H30" s="42"/>
    </row>
    <row r="31" spans="1:10">
      <c r="A31" s="42"/>
      <c r="B31" s="162">
        <v>45089</v>
      </c>
      <c r="C31" s="41" t="s">
        <v>75</v>
      </c>
      <c r="D31" s="46" t="s">
        <v>55</v>
      </c>
      <c r="E31" s="153">
        <v>400000</v>
      </c>
      <c r="F31" s="47" t="s">
        <v>74</v>
      </c>
      <c r="G31" s="4"/>
      <c r="H31" s="42"/>
    </row>
    <row r="32" spans="1:10">
      <c r="A32" s="42"/>
      <c r="B32" s="100">
        <v>45090</v>
      </c>
      <c r="C32" s="41" t="s">
        <v>35</v>
      </c>
      <c r="D32" s="1" t="s">
        <v>13</v>
      </c>
      <c r="E32" s="52">
        <v>594800</v>
      </c>
      <c r="F32" s="54" t="s">
        <v>121</v>
      </c>
      <c r="G32" s="164" t="s">
        <v>140</v>
      </c>
      <c r="H32" s="42"/>
      <c r="J32" s="52">
        <f>+E32-61200</f>
        <v>533600</v>
      </c>
    </row>
    <row r="33" spans="1:8">
      <c r="A33" s="42"/>
      <c r="B33" s="100">
        <v>45090</v>
      </c>
      <c r="C33" s="41" t="s">
        <v>99</v>
      </c>
      <c r="D33" s="1" t="s">
        <v>13</v>
      </c>
      <c r="E33" s="52">
        <v>140000</v>
      </c>
      <c r="F33" s="47" t="s">
        <v>49</v>
      </c>
      <c r="G33" s="4"/>
      <c r="H33" s="42"/>
    </row>
    <row r="34" spans="1:8">
      <c r="A34" s="42"/>
      <c r="B34" s="162">
        <v>45092</v>
      </c>
      <c r="C34" s="41" t="s">
        <v>75</v>
      </c>
      <c r="D34" s="152" t="s">
        <v>55</v>
      </c>
      <c r="E34" s="153">
        <v>500000</v>
      </c>
      <c r="F34" s="47" t="s">
        <v>74</v>
      </c>
      <c r="G34" s="164" t="s">
        <v>142</v>
      </c>
      <c r="H34" s="42"/>
    </row>
    <row r="35" spans="1:8">
      <c r="A35" s="42"/>
      <c r="B35" s="100">
        <v>45093</v>
      </c>
      <c r="C35" s="41" t="s">
        <v>125</v>
      </c>
      <c r="D35" s="42" t="s">
        <v>12</v>
      </c>
      <c r="E35" s="52">
        <v>13000</v>
      </c>
      <c r="F35" s="47" t="s">
        <v>126</v>
      </c>
      <c r="G35" s="4"/>
      <c r="H35" s="42"/>
    </row>
    <row r="36" spans="1:8">
      <c r="A36" s="42"/>
      <c r="B36" s="100">
        <v>45099</v>
      </c>
      <c r="C36" s="41" t="s">
        <v>89</v>
      </c>
      <c r="D36" s="42" t="s">
        <v>13</v>
      </c>
      <c r="E36" s="52">
        <v>20000</v>
      </c>
      <c r="F36" s="47" t="s">
        <v>90</v>
      </c>
      <c r="G36" s="4"/>
      <c r="H36" s="42"/>
    </row>
    <row r="37" spans="1:8" s="123" customFormat="1">
      <c r="A37" s="42"/>
      <c r="B37" s="100">
        <v>45099</v>
      </c>
      <c r="C37" s="41" t="s">
        <v>58</v>
      </c>
      <c r="D37" s="42" t="s">
        <v>13</v>
      </c>
      <c r="E37" s="52">
        <v>100000</v>
      </c>
      <c r="F37" s="47" t="s">
        <v>59</v>
      </c>
      <c r="G37" s="4"/>
      <c r="H37" s="42"/>
    </row>
    <row r="38" spans="1:8" s="123" customFormat="1">
      <c r="A38" s="42"/>
      <c r="B38" s="100">
        <v>45104</v>
      </c>
      <c r="C38" s="41" t="s">
        <v>127</v>
      </c>
      <c r="D38" s="42" t="s">
        <v>13</v>
      </c>
      <c r="E38" s="52">
        <v>20000</v>
      </c>
      <c r="F38" s="47" t="s">
        <v>100</v>
      </c>
      <c r="G38" s="4"/>
      <c r="H38" s="42"/>
    </row>
    <row r="39" spans="1:8" s="123" customFormat="1">
      <c r="A39" s="42"/>
      <c r="B39" s="162">
        <v>45107</v>
      </c>
      <c r="C39" s="41" t="s">
        <v>75</v>
      </c>
      <c r="D39" s="152" t="s">
        <v>55</v>
      </c>
      <c r="E39" s="153">
        <v>400000</v>
      </c>
      <c r="F39" s="47" t="s">
        <v>74</v>
      </c>
      <c r="G39" s="4"/>
      <c r="H39" s="42"/>
    </row>
    <row r="40" spans="1:8" ht="15.75" thickBot="1">
      <c r="A40" s="1"/>
      <c r="B40" s="1"/>
      <c r="C40" s="144" t="s">
        <v>16</v>
      </c>
      <c r="D40" s="145"/>
      <c r="E40" s="18">
        <f>SUM(E5:E39)</f>
        <v>7405800</v>
      </c>
      <c r="F40" s="3"/>
      <c r="G40" s="4"/>
      <c r="H40" s="42"/>
    </row>
    <row r="41" spans="1:8">
      <c r="A41" s="1"/>
      <c r="B41" s="1"/>
      <c r="C41" s="1" t="s">
        <v>17</v>
      </c>
      <c r="D41" s="3"/>
      <c r="E41" s="15"/>
      <c r="F41" s="57"/>
      <c r="G41" s="4"/>
      <c r="H41" s="42"/>
    </row>
    <row r="42" spans="1:8">
      <c r="A42" s="1"/>
      <c r="B42" s="143" t="s">
        <v>11</v>
      </c>
      <c r="C42" s="127"/>
      <c r="D42" s="127"/>
      <c r="E42" s="127"/>
      <c r="F42" s="133"/>
      <c r="G42" s="3"/>
      <c r="H42" s="42"/>
    </row>
    <row r="43" spans="1:8">
      <c r="A43" s="1"/>
      <c r="B43" s="46" t="s">
        <v>76</v>
      </c>
      <c r="C43" s="1"/>
      <c r="D43" s="1"/>
      <c r="E43" s="1"/>
      <c r="F43" s="78">
        <f ca="1">+SUMIF($D$5:$F$39,B43,$E$5:$E$39)</f>
        <v>0</v>
      </c>
      <c r="G43" s="3"/>
      <c r="H43" s="42"/>
    </row>
    <row r="44" spans="1:8">
      <c r="A44" s="1"/>
      <c r="B44" s="1" t="s">
        <v>12</v>
      </c>
      <c r="C44" s="1"/>
      <c r="D44" s="1"/>
      <c r="E44" s="1"/>
      <c r="F44" s="78">
        <f ca="1">+SUMIF($D$5:$F$39,B44,$E$5:$E$39)</f>
        <v>13000</v>
      </c>
      <c r="G44" s="3"/>
      <c r="H44" s="42"/>
    </row>
    <row r="45" spans="1:8">
      <c r="A45" s="1"/>
      <c r="B45" s="1" t="s">
        <v>13</v>
      </c>
      <c r="C45" s="1"/>
      <c r="D45" s="1"/>
      <c r="E45" s="1"/>
      <c r="F45" s="78">
        <f ca="1">+SUMIF($D$5:$F$39,B45,$E$5:$E$39)</f>
        <v>6034800</v>
      </c>
      <c r="H45" s="42"/>
    </row>
    <row r="46" spans="1:8">
      <c r="A46" s="1"/>
      <c r="B46" s="1" t="s">
        <v>14</v>
      </c>
      <c r="C46" s="1"/>
      <c r="D46" s="1"/>
      <c r="E46" s="1"/>
      <c r="F46" s="78">
        <f ca="1">+SUMIF($D$5:$F$39,B46,$E$5:$E$39)</f>
        <v>23000</v>
      </c>
      <c r="G46" s="3"/>
      <c r="H46" s="42"/>
    </row>
    <row r="47" spans="1:8">
      <c r="A47" s="1"/>
      <c r="B47" s="1" t="s">
        <v>15</v>
      </c>
      <c r="C47" s="1"/>
      <c r="D47" s="1"/>
      <c r="E47" s="1"/>
      <c r="F47" s="78">
        <f ca="1">+SUMIF($D$5:$F$39,B47,$E$5:$E$39)</f>
        <v>35000</v>
      </c>
      <c r="G47" s="3"/>
      <c r="H47" s="42"/>
    </row>
    <row r="48" spans="1:8">
      <c r="A48" s="1"/>
      <c r="B48" s="46" t="s">
        <v>55</v>
      </c>
      <c r="C48" s="1"/>
      <c r="D48" s="1"/>
      <c r="E48" s="1"/>
      <c r="F48" s="78">
        <f ca="1">+SUMIF($D$5:$F$39,B48,$E$5:$E$39)</f>
        <v>1300000</v>
      </c>
      <c r="G48" s="3"/>
      <c r="H48" s="42"/>
    </row>
    <row r="49" spans="1:8">
      <c r="A49" s="1"/>
      <c r="B49" s="1"/>
      <c r="C49" s="1"/>
      <c r="D49" s="1"/>
      <c r="E49" s="1"/>
      <c r="F49" s="16">
        <f ca="1">SUM(F43:F48)</f>
        <v>7405800</v>
      </c>
      <c r="G49" s="166">
        <f ca="1">+F49-F50</f>
        <v>1300000</v>
      </c>
      <c r="H49" s="42"/>
    </row>
    <row r="50" spans="1:8">
      <c r="A50" s="1"/>
      <c r="B50" s="1"/>
      <c r="C50" s="1"/>
      <c r="D50" s="165" t="s">
        <v>82</v>
      </c>
      <c r="E50" s="1"/>
      <c r="F50" s="17">
        <f ca="1">+F49-F48</f>
        <v>6105800</v>
      </c>
      <c r="H50" s="42"/>
    </row>
    <row r="51" spans="1:8">
      <c r="A51" s="1"/>
      <c r="B51" s="1"/>
      <c r="C51" s="1"/>
      <c r="D51" s="3"/>
      <c r="E51" s="1"/>
      <c r="F51" s="3"/>
      <c r="G51" s="3"/>
      <c r="H51" s="42"/>
    </row>
    <row r="52" spans="1:8">
      <c r="A52" s="1"/>
      <c r="B52" s="1"/>
      <c r="C52" s="1"/>
      <c r="D52" s="3"/>
      <c r="E52" s="1"/>
      <c r="F52" s="3"/>
      <c r="G52" s="3"/>
      <c r="H52" s="42"/>
    </row>
    <row r="53" spans="1:8">
      <c r="A53" s="1"/>
      <c r="B53" s="1"/>
      <c r="C53" s="1"/>
      <c r="D53" s="3"/>
      <c r="E53" s="1"/>
      <c r="F53" s="3"/>
      <c r="G53" s="3"/>
      <c r="H53" s="42"/>
    </row>
    <row r="54" spans="1:8">
      <c r="A54" s="1"/>
      <c r="B54" s="1"/>
      <c r="C54" s="1"/>
      <c r="D54" s="3"/>
      <c r="E54" s="1"/>
      <c r="F54" s="3"/>
      <c r="G54" s="3"/>
      <c r="H54" s="42"/>
    </row>
    <row r="55" spans="1:8">
      <c r="A55" s="1"/>
      <c r="B55" s="1"/>
      <c r="C55" s="1"/>
      <c r="D55" s="3"/>
      <c r="E55" s="1"/>
      <c r="F55" s="3"/>
      <c r="G55" s="3"/>
      <c r="H55" s="42"/>
    </row>
    <row r="56" spans="1:8">
      <c r="A56" s="1"/>
      <c r="B56" s="1"/>
      <c r="C56" s="1"/>
      <c r="D56" s="3"/>
      <c r="E56" s="1"/>
      <c r="F56" s="3"/>
      <c r="G56" s="3"/>
      <c r="H56" s="42"/>
    </row>
    <row r="57" spans="1:8">
      <c r="A57" s="1"/>
      <c r="B57" s="1"/>
      <c r="C57" s="1"/>
      <c r="D57" s="3"/>
      <c r="E57" s="1"/>
      <c r="F57" s="3"/>
      <c r="G57" s="3"/>
      <c r="H57" s="42"/>
    </row>
    <row r="58" spans="1:8">
      <c r="A58" s="1"/>
      <c r="B58" s="1"/>
      <c r="C58" s="1"/>
      <c r="D58" s="3"/>
      <c r="E58" s="1"/>
      <c r="F58" s="3"/>
      <c r="G58" s="3"/>
      <c r="H58" s="42"/>
    </row>
    <row r="59" spans="1:8">
      <c r="A59" s="1"/>
      <c r="B59" s="1"/>
      <c r="C59" s="1"/>
      <c r="D59" s="3"/>
      <c r="E59" s="1"/>
      <c r="F59" s="3"/>
      <c r="G59" s="3"/>
      <c r="H59" s="42"/>
    </row>
    <row r="60" spans="1:8">
      <c r="A60" s="1"/>
      <c r="B60" s="1"/>
      <c r="C60" s="1"/>
      <c r="D60" s="3"/>
      <c r="E60" s="1"/>
      <c r="F60" s="3"/>
      <c r="G60" s="3"/>
      <c r="H60" s="42"/>
    </row>
    <row r="61" spans="1:8">
      <c r="A61" s="1"/>
      <c r="B61" s="1"/>
      <c r="C61" s="1"/>
      <c r="D61" s="3"/>
      <c r="E61" s="1"/>
      <c r="F61" s="3"/>
      <c r="G61" s="3"/>
      <c r="H61" s="42"/>
    </row>
    <row r="62" spans="1:8">
      <c r="A62" s="1"/>
      <c r="B62" s="1"/>
      <c r="C62" s="1"/>
      <c r="D62" s="3"/>
      <c r="E62" s="1"/>
      <c r="F62" s="3"/>
      <c r="G62" s="3"/>
      <c r="H62" s="42"/>
    </row>
    <row r="63" spans="1:8">
      <c r="A63" s="1"/>
      <c r="B63" s="1"/>
      <c r="C63" s="1"/>
      <c r="D63" s="3"/>
      <c r="E63" s="1"/>
      <c r="F63" s="3"/>
      <c r="G63" s="3"/>
      <c r="H63" s="42"/>
    </row>
    <row r="64" spans="1:8">
      <c r="A64" s="1"/>
      <c r="B64" s="1"/>
      <c r="C64" s="1"/>
      <c r="D64" s="3"/>
      <c r="E64" s="1"/>
      <c r="F64" s="3"/>
      <c r="G64" s="3"/>
      <c r="H64" s="42"/>
    </row>
    <row r="65" spans="1:13">
      <c r="A65" s="1"/>
      <c r="B65" s="1"/>
      <c r="C65" s="1"/>
      <c r="D65" s="3"/>
      <c r="E65" s="1"/>
      <c r="F65" s="3"/>
      <c r="G65" s="3"/>
      <c r="H65" s="42"/>
    </row>
    <row r="66" spans="1:13">
      <c r="A66" s="1"/>
      <c r="B66" s="1"/>
      <c r="C66" s="1"/>
      <c r="D66" s="3"/>
      <c r="E66" s="1"/>
      <c r="F66" s="3"/>
      <c r="G66" s="3"/>
      <c r="H66" s="42"/>
    </row>
    <row r="67" spans="1:13">
      <c r="A67" s="1"/>
      <c r="B67" s="1"/>
      <c r="C67" s="1"/>
      <c r="D67" s="3"/>
      <c r="E67" s="1"/>
      <c r="F67" s="3"/>
      <c r="G67" s="3"/>
      <c r="H67" s="42"/>
    </row>
    <row r="68" spans="1:13">
      <c r="A68" s="1"/>
      <c r="B68" s="1"/>
      <c r="C68" s="1"/>
      <c r="D68" s="3"/>
      <c r="E68" s="1"/>
      <c r="F68" s="3"/>
      <c r="G68" s="3"/>
      <c r="H68" s="42"/>
    </row>
    <row r="69" spans="1:13">
      <c r="A69" s="1"/>
      <c r="B69" s="1"/>
      <c r="C69" s="1"/>
      <c r="D69" s="3"/>
      <c r="E69" s="1"/>
      <c r="F69" s="3"/>
      <c r="G69" s="3"/>
      <c r="H69" s="42"/>
    </row>
    <row r="70" spans="1:13">
      <c r="A70" s="1"/>
      <c r="B70" s="1"/>
      <c r="C70" s="1"/>
      <c r="D70" s="3"/>
      <c r="E70" s="1"/>
      <c r="F70" s="3"/>
      <c r="G70" s="3"/>
      <c r="H70" s="42"/>
    </row>
    <row r="71" spans="1:13">
      <c r="A71" s="1"/>
      <c r="B71" s="1"/>
      <c r="C71" s="1"/>
      <c r="D71" s="3"/>
      <c r="E71" s="1"/>
      <c r="F71" s="3"/>
      <c r="G71" s="3"/>
      <c r="H71" s="42"/>
    </row>
    <row r="72" spans="1:13">
      <c r="A72" s="1"/>
      <c r="B72" s="1"/>
      <c r="C72" s="1"/>
      <c r="D72" s="3"/>
      <c r="E72" s="1"/>
      <c r="F72" s="3"/>
      <c r="G72" s="3"/>
      <c r="H72" s="42"/>
    </row>
    <row r="73" spans="1:13" ht="15.75" customHeight="1">
      <c r="A73" s="1"/>
      <c r="B73" s="1"/>
      <c r="C73" s="1"/>
      <c r="D73" s="3"/>
      <c r="E73" s="1"/>
      <c r="F73" s="3"/>
      <c r="G73" s="3"/>
      <c r="H73" s="1"/>
      <c r="I73" s="1"/>
      <c r="J73" s="1"/>
      <c r="K73" s="1"/>
      <c r="L73" s="1"/>
      <c r="M73" s="1"/>
    </row>
    <row r="74" spans="1:13" ht="15.75" customHeight="1">
      <c r="A74" s="1"/>
      <c r="B74" s="1"/>
      <c r="C74" s="1"/>
      <c r="D74" s="3"/>
      <c r="E74" s="1"/>
      <c r="F74" s="3"/>
      <c r="G74" s="3"/>
      <c r="H74" s="1"/>
      <c r="I74" s="1"/>
      <c r="J74" s="1"/>
      <c r="K74" s="1"/>
      <c r="L74" s="1"/>
      <c r="M74" s="1"/>
    </row>
    <row r="75" spans="1:13" ht="15.75" customHeight="1">
      <c r="A75" s="1"/>
      <c r="B75" s="1"/>
      <c r="C75" s="1"/>
      <c r="D75" s="3"/>
      <c r="E75" s="1"/>
      <c r="F75" s="3"/>
      <c r="G75" s="3"/>
      <c r="H75" s="1"/>
      <c r="I75" s="1"/>
      <c r="J75" s="1"/>
      <c r="K75" s="1"/>
      <c r="L75" s="1"/>
      <c r="M75" s="1"/>
    </row>
    <row r="76" spans="1:13" ht="15.75" customHeight="1">
      <c r="A76" s="1"/>
      <c r="B76" s="1"/>
      <c r="C76" s="1"/>
      <c r="D76" s="3"/>
      <c r="E76" s="1"/>
      <c r="F76" s="3"/>
      <c r="G76" s="3"/>
      <c r="H76" s="1"/>
      <c r="I76" s="1"/>
      <c r="J76" s="1"/>
      <c r="K76" s="1"/>
      <c r="L76" s="1"/>
      <c r="M76" s="1"/>
    </row>
    <row r="77" spans="1:13" ht="15.75" customHeight="1">
      <c r="A77" s="1"/>
      <c r="B77" s="1"/>
      <c r="C77" s="1"/>
      <c r="D77" s="3"/>
      <c r="E77" s="1"/>
      <c r="F77" s="3"/>
      <c r="G77" s="3"/>
      <c r="H77" s="1"/>
      <c r="I77" s="1"/>
      <c r="J77" s="1"/>
      <c r="K77" s="1"/>
      <c r="L77" s="1"/>
      <c r="M77" s="1"/>
    </row>
    <row r="78" spans="1:13" ht="15.75" customHeight="1">
      <c r="A78" s="1"/>
      <c r="B78" s="1"/>
      <c r="C78" s="1"/>
      <c r="D78" s="3"/>
      <c r="E78" s="1"/>
      <c r="F78" s="3"/>
      <c r="G78" s="3"/>
      <c r="H78" s="1"/>
      <c r="I78" s="1"/>
      <c r="J78" s="1"/>
      <c r="K78" s="1"/>
      <c r="L78" s="1"/>
      <c r="M78" s="1"/>
    </row>
    <row r="79" spans="1:13" ht="15.75" customHeight="1">
      <c r="A79" s="1"/>
      <c r="B79" s="1"/>
      <c r="C79" s="1"/>
      <c r="D79" s="3"/>
      <c r="E79" s="1"/>
      <c r="F79" s="3"/>
      <c r="G79" s="3"/>
      <c r="H79" s="1"/>
      <c r="I79" s="1"/>
      <c r="J79" s="1"/>
      <c r="K79" s="1"/>
      <c r="L79" s="1"/>
      <c r="M79" s="1"/>
    </row>
    <row r="80" spans="1:13" ht="15.75" customHeight="1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3"/>
      <c r="E228" s="1"/>
      <c r="F228" s="3"/>
      <c r="G228" s="3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3"/>
      <c r="E229" s="1"/>
      <c r="F229" s="3"/>
      <c r="G229" s="3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3"/>
      <c r="E230" s="1"/>
      <c r="F230" s="3"/>
      <c r="G230" s="3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3"/>
      <c r="E231" s="1"/>
      <c r="F231" s="3"/>
      <c r="G231" s="3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3"/>
      <c r="E232" s="1"/>
      <c r="F232" s="3"/>
      <c r="G232" s="3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3"/>
      <c r="E233" s="1"/>
      <c r="F233" s="3"/>
      <c r="G233" s="3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3"/>
      <c r="E234" s="1"/>
      <c r="F234" s="3"/>
      <c r="G234" s="3"/>
      <c r="H234" s="1"/>
      <c r="I234" s="1"/>
      <c r="J234" s="1"/>
      <c r="K234" s="1"/>
      <c r="L234" s="1"/>
      <c r="M234" s="1"/>
    </row>
    <row r="235" spans="1:13" ht="15.75" customHeight="1">
      <c r="H235" s="1"/>
      <c r="I235" s="1"/>
      <c r="J235" s="1"/>
      <c r="K235" s="1"/>
      <c r="L235" s="1"/>
      <c r="M235" s="1"/>
    </row>
    <row r="236" spans="1:13" ht="15.75" customHeight="1">
      <c r="H236" s="1"/>
      <c r="I236" s="1"/>
      <c r="J236" s="1"/>
      <c r="K236" s="1"/>
      <c r="L236" s="1"/>
      <c r="M236" s="1"/>
    </row>
    <row r="237" spans="1:13" ht="15.75" customHeight="1">
      <c r="H237" s="1"/>
      <c r="I237" s="1"/>
      <c r="J237" s="1"/>
      <c r="K237" s="1"/>
      <c r="L237" s="1"/>
      <c r="M237" s="1"/>
    </row>
    <row r="238" spans="1:13" ht="15.75" customHeight="1">
      <c r="H238" s="1"/>
      <c r="I238" s="1"/>
      <c r="J238" s="1"/>
      <c r="K238" s="1"/>
      <c r="L238" s="1"/>
      <c r="M238" s="1"/>
    </row>
    <row r="239" spans="1:13" ht="15.75" customHeight="1">
      <c r="H239" s="1"/>
      <c r="I239" s="1"/>
      <c r="J239" s="1"/>
      <c r="K239" s="1"/>
      <c r="L239" s="1"/>
      <c r="M239" s="1"/>
    </row>
    <row r="240" spans="1:13" ht="15.75" customHeight="1">
      <c r="H240" s="1"/>
      <c r="I240" s="1"/>
      <c r="J240" s="1"/>
      <c r="K240" s="1"/>
      <c r="L240" s="1"/>
      <c r="M240" s="1"/>
    </row>
    <row r="241" spans="8:13" ht="15.75" customHeight="1">
      <c r="H241" s="1"/>
      <c r="I241" s="1"/>
      <c r="J241" s="1"/>
      <c r="K241" s="1"/>
      <c r="L241" s="1"/>
      <c r="M241" s="1"/>
    </row>
    <row r="242" spans="8:13" ht="15.75" customHeight="1">
      <c r="H242" s="1"/>
      <c r="I242" s="1"/>
      <c r="J242" s="1"/>
      <c r="K242" s="1"/>
      <c r="L242" s="1"/>
      <c r="M242" s="1"/>
    </row>
    <row r="243" spans="8:13" ht="15.75" customHeight="1">
      <c r="H243" s="1"/>
      <c r="I243" s="1"/>
      <c r="J243" s="1"/>
      <c r="K243" s="1"/>
      <c r="L243" s="1"/>
      <c r="M243" s="1"/>
    </row>
    <row r="244" spans="8:13" ht="15.75" customHeight="1">
      <c r="H244" s="1"/>
      <c r="I244" s="1"/>
      <c r="J244" s="1"/>
      <c r="K244" s="1"/>
      <c r="L244" s="1"/>
      <c r="M244" s="1"/>
    </row>
    <row r="245" spans="8:13" ht="15.75" customHeight="1">
      <c r="H245" s="1"/>
      <c r="I245" s="1"/>
      <c r="J245" s="1"/>
      <c r="K245" s="1"/>
      <c r="L245" s="1"/>
      <c r="M245" s="1"/>
    </row>
    <row r="246" spans="8:13" ht="15.75" customHeight="1">
      <c r="H246" s="1"/>
      <c r="I246" s="1"/>
      <c r="J246" s="1"/>
      <c r="K246" s="1"/>
      <c r="L246" s="1"/>
      <c r="M246" s="1"/>
    </row>
    <row r="247" spans="8:13" ht="15.75" customHeight="1">
      <c r="H247" s="1"/>
      <c r="I247" s="1"/>
      <c r="J247" s="1"/>
      <c r="K247" s="1"/>
      <c r="L247" s="1"/>
      <c r="M247" s="1"/>
    </row>
    <row r="248" spans="8:13" ht="15.75" customHeight="1">
      <c r="H248" s="1"/>
      <c r="I248" s="1"/>
      <c r="J248" s="1"/>
      <c r="K248" s="1"/>
      <c r="L248" s="1"/>
      <c r="M248" s="1"/>
    </row>
    <row r="249" spans="8:13" ht="15.75" customHeight="1">
      <c r="H249" s="1"/>
      <c r="I249" s="1"/>
      <c r="J249" s="1"/>
      <c r="K249" s="1"/>
      <c r="L249" s="1"/>
      <c r="M249" s="1"/>
    </row>
    <row r="250" spans="8:13" ht="15.75" customHeight="1">
      <c r="H250" s="1"/>
      <c r="I250" s="1"/>
      <c r="J250" s="1"/>
      <c r="K250" s="1"/>
      <c r="L250" s="1"/>
      <c r="M250" s="1"/>
    </row>
    <row r="251" spans="8:13" ht="15.75" customHeight="1">
      <c r="H251" s="1"/>
      <c r="I251" s="1"/>
      <c r="J251" s="1"/>
      <c r="K251" s="1"/>
      <c r="L251" s="1"/>
      <c r="M251" s="1"/>
    </row>
    <row r="252" spans="8:13" ht="15.75" customHeight="1">
      <c r="H252" s="1"/>
      <c r="I252" s="1"/>
      <c r="J252" s="1"/>
      <c r="K252" s="1"/>
      <c r="L252" s="1"/>
      <c r="M252" s="1"/>
    </row>
    <row r="253" spans="8:13" ht="15.75" customHeight="1">
      <c r="H253" s="1"/>
      <c r="I253" s="1"/>
      <c r="J253" s="1"/>
      <c r="K253" s="1"/>
      <c r="L253" s="1"/>
      <c r="M253" s="1"/>
    </row>
    <row r="254" spans="8:13" ht="15.75" customHeight="1">
      <c r="H254" s="1"/>
      <c r="I254" s="1"/>
      <c r="J254" s="1"/>
      <c r="K254" s="1"/>
      <c r="L254" s="1"/>
      <c r="M254" s="1"/>
    </row>
    <row r="255" spans="8:13" ht="15.75" customHeight="1">
      <c r="H255" s="1"/>
      <c r="I255" s="1"/>
      <c r="J255" s="1"/>
      <c r="K255" s="1"/>
      <c r="L255" s="1"/>
      <c r="M255" s="1"/>
    </row>
    <row r="256" spans="8:13" ht="15.75" customHeight="1">
      <c r="H256" s="1"/>
      <c r="I256" s="1"/>
      <c r="J256" s="1"/>
      <c r="K256" s="1"/>
      <c r="L256" s="1"/>
      <c r="M256" s="1"/>
    </row>
    <row r="257" spans="8:13" ht="15.75" customHeight="1">
      <c r="H257" s="1"/>
      <c r="I257" s="1"/>
      <c r="J257" s="1"/>
      <c r="K257" s="1"/>
      <c r="L257" s="1"/>
      <c r="M257" s="1"/>
    </row>
    <row r="258" spans="8:13" ht="15.75" customHeight="1">
      <c r="H258" s="1"/>
      <c r="I258" s="1"/>
      <c r="J258" s="1"/>
      <c r="K258" s="1"/>
      <c r="L258" s="1"/>
      <c r="M258" s="1"/>
    </row>
    <row r="259" spans="8:13" ht="15.75" customHeight="1">
      <c r="H259" s="1"/>
      <c r="I259" s="1"/>
      <c r="J259" s="1"/>
      <c r="K259" s="1"/>
      <c r="L259" s="1"/>
      <c r="M259" s="1"/>
    </row>
    <row r="260" spans="8:13" ht="15.75" customHeight="1">
      <c r="H260" s="1"/>
      <c r="I260" s="1"/>
      <c r="J260" s="1"/>
      <c r="K260" s="1"/>
      <c r="L260" s="1"/>
      <c r="M260" s="1"/>
    </row>
    <row r="261" spans="8:13" ht="15.75" customHeight="1">
      <c r="H261" s="1"/>
      <c r="I261" s="1"/>
      <c r="J261" s="1"/>
      <c r="K261" s="1"/>
      <c r="L261" s="1"/>
      <c r="M261" s="1"/>
    </row>
    <row r="262" spans="8:13" ht="15.75" customHeight="1">
      <c r="H262" s="1"/>
      <c r="I262" s="1"/>
      <c r="J262" s="1"/>
      <c r="K262" s="1"/>
      <c r="L262" s="1"/>
      <c r="M262" s="1"/>
    </row>
    <row r="263" spans="8:13" ht="15.75" customHeight="1">
      <c r="H263" s="1"/>
      <c r="I263" s="1"/>
      <c r="J263" s="1"/>
      <c r="K263" s="1"/>
      <c r="L263" s="1"/>
      <c r="M263" s="1"/>
    </row>
    <row r="264" spans="8:13" ht="15.75" customHeight="1">
      <c r="H264" s="1"/>
      <c r="I264" s="1"/>
      <c r="J264" s="1"/>
      <c r="K264" s="1"/>
      <c r="L264" s="1"/>
      <c r="M264" s="1"/>
    </row>
    <row r="265" spans="8:13" ht="15.75" customHeight="1">
      <c r="H265" s="1"/>
      <c r="I265" s="1"/>
      <c r="J265" s="1"/>
      <c r="K265" s="1"/>
      <c r="L265" s="1"/>
      <c r="M265" s="1"/>
    </row>
    <row r="266" spans="8:13" ht="15.75" customHeight="1">
      <c r="H266" s="1"/>
      <c r="I266" s="1"/>
      <c r="J266" s="1"/>
      <c r="K266" s="1"/>
      <c r="L266" s="1"/>
      <c r="M266" s="1"/>
    </row>
    <row r="267" spans="8:13" ht="15.75" customHeight="1">
      <c r="H267" s="1"/>
      <c r="I267" s="1"/>
      <c r="J267" s="1"/>
      <c r="K267" s="1"/>
      <c r="L267" s="1"/>
      <c r="M267" s="1"/>
    </row>
    <row r="268" spans="8:13" ht="15.75" customHeight="1">
      <c r="H268" s="1"/>
      <c r="I268" s="1"/>
      <c r="J268" s="1"/>
      <c r="K268" s="1"/>
      <c r="L268" s="1"/>
      <c r="M268" s="1"/>
    </row>
    <row r="269" spans="8:13" ht="15.75" customHeight="1">
      <c r="H269" s="1"/>
      <c r="I269" s="1"/>
      <c r="J269" s="1"/>
      <c r="K269" s="1"/>
      <c r="L269" s="1"/>
      <c r="M269" s="1"/>
    </row>
    <row r="270" spans="8:13" ht="15.75" customHeight="1">
      <c r="H270" s="1"/>
      <c r="I270" s="1"/>
      <c r="J270" s="1"/>
      <c r="K270" s="1"/>
      <c r="L270" s="1"/>
      <c r="M270" s="1"/>
    </row>
    <row r="271" spans="8:13" ht="15.75" customHeight="1">
      <c r="H271" s="1"/>
      <c r="I271" s="1"/>
      <c r="J271" s="1"/>
      <c r="K271" s="1"/>
      <c r="L271" s="1"/>
      <c r="M271" s="1"/>
    </row>
    <row r="272" spans="8:13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autoFilter ref="B4:F49"/>
  <sortState ref="B5:F38">
    <sortCondition ref="B5:B38"/>
  </sortState>
  <mergeCells count="5">
    <mergeCell ref="C2:E2"/>
    <mergeCell ref="B42:F42"/>
    <mergeCell ref="C40:D40"/>
    <mergeCell ref="B3:F3"/>
    <mergeCell ref="C1:E1"/>
  </mergeCells>
  <pageMargins left="0.7" right="0.7" top="0.75" bottom="0.75" header="0" footer="0"/>
  <pageSetup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1"/>
  <sheetViews>
    <sheetView showGridLines="0" workbookViewId="0">
      <pane ySplit="5" topLeftCell="A73" activePane="bottomLeft" state="frozen"/>
      <selection pane="bottomLeft" activeCell="A71" sqref="A6:XFD71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9" t="s">
        <v>0</v>
      </c>
      <c r="D1" s="19"/>
      <c r="E1" s="19"/>
      <c r="F1" s="4"/>
      <c r="G1" s="4"/>
      <c r="H1" s="4"/>
    </row>
    <row r="2" spans="1:26" ht="15" customHeight="1">
      <c r="C2" s="126" t="s">
        <v>112</v>
      </c>
      <c r="D2" s="127"/>
      <c r="E2" s="127"/>
      <c r="F2" s="127"/>
      <c r="G2" s="133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2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21">
        <v>1169025</v>
      </c>
    </row>
    <row r="11" spans="1:26" ht="15" customHeight="1">
      <c r="G11" s="23" t="s">
        <v>19</v>
      </c>
    </row>
    <row r="12" spans="1:26" ht="15.75" customHeight="1">
      <c r="J12" s="20" t="s">
        <v>18</v>
      </c>
    </row>
    <row r="13" spans="1:26" ht="15.75" customHeight="1" thickBot="1">
      <c r="J13" s="21">
        <v>7268147</v>
      </c>
    </row>
    <row r="14" spans="1:26" ht="15.75" customHeight="1" thickBot="1">
      <c r="A14" s="24"/>
      <c r="B14" s="25" t="s">
        <v>31</v>
      </c>
      <c r="C14" s="25"/>
      <c r="D14" s="25"/>
      <c r="E14" s="26">
        <f>+J13+H10</f>
        <v>8437172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5.75" customHeight="1">
      <c r="H15" s="21">
        <v>2093999</v>
      </c>
      <c r="J15" s="21">
        <v>6063579</v>
      </c>
      <c r="K15" s="4" t="s">
        <v>20</v>
      </c>
      <c r="M15" s="7"/>
      <c r="R15" s="4"/>
    </row>
    <row r="16" spans="1:26" ht="15.75" customHeight="1">
      <c r="G16" s="23" t="s">
        <v>19</v>
      </c>
      <c r="K16" s="40">
        <v>44839</v>
      </c>
      <c r="M16" s="12"/>
      <c r="P16" s="23"/>
      <c r="Q16" s="23"/>
      <c r="R16" s="4"/>
      <c r="S16" s="4"/>
      <c r="T16" s="4"/>
      <c r="U16" s="4"/>
      <c r="V16" s="4"/>
    </row>
    <row r="17" spans="1:26" ht="15.75" customHeight="1">
      <c r="A17" s="4" t="s">
        <v>21</v>
      </c>
      <c r="H17" s="39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8">
        <v>44831</v>
      </c>
      <c r="B18" s="29">
        <v>400000</v>
      </c>
      <c r="L18" s="4"/>
      <c r="M18" s="12"/>
      <c r="P18" s="30"/>
      <c r="Q18" s="4"/>
      <c r="R18" s="4"/>
      <c r="S18" s="4"/>
      <c r="T18" s="4"/>
      <c r="U18" s="4"/>
      <c r="V18" s="4"/>
    </row>
    <row r="19" spans="1:26" ht="15.75" customHeight="1">
      <c r="A19" s="28">
        <v>44833</v>
      </c>
      <c r="B19" s="29">
        <v>200000</v>
      </c>
      <c r="I19" s="12">
        <f>+H15+J15</f>
        <v>8157578</v>
      </c>
      <c r="P19" s="30"/>
      <c r="Q19" s="4"/>
      <c r="R19" s="4"/>
      <c r="S19" s="4"/>
      <c r="T19" s="4"/>
      <c r="U19" s="4"/>
      <c r="V19" s="4"/>
    </row>
    <row r="20" spans="1:26" ht="15.75" customHeight="1">
      <c r="A20" s="28">
        <v>44834</v>
      </c>
      <c r="B20" s="29">
        <v>200000</v>
      </c>
      <c r="N20" s="4"/>
      <c r="O20" s="12"/>
      <c r="P20" s="30"/>
      <c r="Q20" s="4"/>
      <c r="R20" s="4"/>
      <c r="S20" s="4"/>
      <c r="T20" s="4"/>
      <c r="U20" s="4"/>
      <c r="V20" s="4"/>
    </row>
    <row r="21" spans="1:26" ht="15.75" customHeight="1">
      <c r="A21" s="28">
        <v>44839</v>
      </c>
      <c r="B21" s="31">
        <v>360120</v>
      </c>
      <c r="N21" s="4"/>
      <c r="O21" s="12"/>
      <c r="P21" s="30"/>
      <c r="Q21" s="4"/>
      <c r="R21" s="4"/>
      <c r="S21" s="4"/>
      <c r="T21" s="4"/>
      <c r="U21" s="4"/>
      <c r="V21" s="4"/>
    </row>
    <row r="22" spans="1:26" ht="15.75" customHeight="1" thickBot="1">
      <c r="A22" s="28"/>
      <c r="B22" s="32">
        <f>+B21+B18</f>
        <v>760120</v>
      </c>
      <c r="N22" s="4"/>
      <c r="O22" s="12"/>
      <c r="P22" s="30"/>
      <c r="Q22" s="4"/>
      <c r="R22" s="1"/>
      <c r="S22" s="4"/>
      <c r="T22" s="4"/>
      <c r="U22" s="4"/>
      <c r="V22" s="4"/>
    </row>
    <row r="23" spans="1:26" ht="15.75" customHeight="1" thickBot="1">
      <c r="A23" s="67" t="s">
        <v>67</v>
      </c>
      <c r="B23" s="25"/>
      <c r="C23" s="25"/>
      <c r="D23" s="25"/>
      <c r="E23" s="26">
        <f>+J15+H15</f>
        <v>8157578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J24" s="4" t="s">
        <v>20</v>
      </c>
      <c r="N24" s="4"/>
      <c r="O24" s="12"/>
      <c r="P24" s="30"/>
      <c r="Q24" s="4"/>
      <c r="R24" s="4"/>
      <c r="S24" s="4"/>
      <c r="T24" s="4"/>
      <c r="U24" s="4"/>
      <c r="V24" s="4"/>
    </row>
    <row r="25" spans="1:26" ht="15.75" customHeight="1">
      <c r="G25" s="21">
        <v>226150</v>
      </c>
      <c r="J25" s="21">
        <v>6063579</v>
      </c>
      <c r="K25" s="4"/>
      <c r="L25" s="7"/>
      <c r="N25" s="4"/>
      <c r="O25" s="12"/>
      <c r="P25" s="30"/>
      <c r="Q25" s="4"/>
      <c r="R25" s="4"/>
      <c r="S25" s="4"/>
      <c r="T25" s="4"/>
      <c r="U25" s="4"/>
      <c r="V25" s="4"/>
    </row>
    <row r="26" spans="1:26" ht="15.75" customHeight="1">
      <c r="F26" s="23" t="s">
        <v>19</v>
      </c>
      <c r="K26" s="40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9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67" t="s">
        <v>67</v>
      </c>
      <c r="B29" s="25"/>
      <c r="C29" s="25"/>
      <c r="D29" s="25"/>
      <c r="E29" s="26">
        <f>+G25+J25</f>
        <v>6289729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21">
        <v>643704</v>
      </c>
      <c r="J31" s="59">
        <v>6063579</v>
      </c>
      <c r="K31" s="60"/>
      <c r="L31" s="61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3" t="s">
        <v>19</v>
      </c>
      <c r="J32" s="62"/>
      <c r="K32" s="63">
        <v>44839</v>
      </c>
      <c r="L32" s="58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9">
        <v>44922</v>
      </c>
      <c r="J33" s="62"/>
      <c r="K33" s="60" t="s">
        <v>60</v>
      </c>
      <c r="L33" s="58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64">
        <f>+G31+J31</f>
        <v>6707283</v>
      </c>
    </row>
    <row r="35" spans="1:26" ht="15.75" customHeight="1">
      <c r="I35" s="65" t="s">
        <v>61</v>
      </c>
    </row>
    <row r="36" spans="1:26" ht="15.75" customHeight="1" thickBot="1">
      <c r="H36" s="65" t="s">
        <v>62</v>
      </c>
    </row>
    <row r="37" spans="1:26" ht="15.75" customHeight="1" thickBot="1">
      <c r="A37" s="67" t="s">
        <v>67</v>
      </c>
      <c r="B37" s="25"/>
      <c r="C37" s="25"/>
      <c r="D37" s="25"/>
      <c r="E37" s="66">
        <f>+I34-1100000</f>
        <v>5607283</v>
      </c>
      <c r="F37" s="27"/>
      <c r="G37" s="27"/>
      <c r="H37" s="25"/>
      <c r="I37" s="27" t="s">
        <v>63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H38" s="21">
        <v>256425</v>
      </c>
      <c r="K38" s="59">
        <v>6063579</v>
      </c>
      <c r="L38" s="60"/>
      <c r="M38" s="61"/>
    </row>
    <row r="39" spans="1:26" ht="15.75" customHeight="1">
      <c r="G39" s="23" t="s">
        <v>19</v>
      </c>
      <c r="K39" s="62"/>
      <c r="L39" s="63">
        <v>44839</v>
      </c>
      <c r="M39" s="58"/>
    </row>
    <row r="40" spans="1:26" ht="15.75" customHeight="1">
      <c r="H40" s="39">
        <v>44957</v>
      </c>
      <c r="K40" s="62"/>
      <c r="L40" s="60" t="s">
        <v>60</v>
      </c>
      <c r="M40" s="58"/>
    </row>
    <row r="41" spans="1:26" ht="15.75" customHeight="1">
      <c r="J41" s="64">
        <f>+H38+K38</f>
        <v>6320004</v>
      </c>
    </row>
    <row r="42" spans="1:26" ht="15.75" customHeight="1">
      <c r="J42" s="65" t="s">
        <v>61</v>
      </c>
    </row>
    <row r="43" spans="1:26" ht="15.75" customHeight="1">
      <c r="I43" s="71" t="s">
        <v>62</v>
      </c>
      <c r="J43" s="71"/>
      <c r="K43" s="71"/>
      <c r="L43" s="71"/>
      <c r="M43" s="71"/>
    </row>
    <row r="44" spans="1:26" ht="15.75" customHeight="1" thickBot="1">
      <c r="I44" s="71"/>
      <c r="J44" s="71"/>
      <c r="K44" s="71"/>
      <c r="L44" s="71"/>
      <c r="M44" s="71"/>
    </row>
    <row r="45" spans="1:26" ht="15.75" customHeight="1" thickBot="1">
      <c r="A45" s="67" t="s">
        <v>67</v>
      </c>
      <c r="B45" s="25"/>
      <c r="C45" s="25"/>
      <c r="D45" s="25"/>
      <c r="E45" s="66">
        <f>+J41</f>
        <v>6320004</v>
      </c>
      <c r="F45" s="27"/>
      <c r="G45" s="27"/>
      <c r="H45" s="25"/>
      <c r="I45" s="27" t="s">
        <v>63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H46" s="21">
        <v>749655</v>
      </c>
      <c r="K46" s="59">
        <v>4063579</v>
      </c>
      <c r="L46" s="60"/>
      <c r="M46" s="61"/>
    </row>
    <row r="47" spans="1:26" ht="15.75" customHeight="1">
      <c r="H47" s="23" t="s">
        <v>19</v>
      </c>
      <c r="K47" s="62"/>
      <c r="L47" s="63"/>
      <c r="M47" s="58"/>
    </row>
    <row r="48" spans="1:26" ht="15.75" customHeight="1">
      <c r="I48" s="39">
        <v>44985</v>
      </c>
      <c r="K48" s="62"/>
      <c r="L48" s="60"/>
      <c r="M48" s="58"/>
    </row>
    <row r="49" spans="1:26" ht="15.75" customHeight="1">
      <c r="J49" s="79">
        <f>+H46+K46</f>
        <v>4813234</v>
      </c>
    </row>
    <row r="50" spans="1:26" ht="15.75" customHeight="1">
      <c r="J50" s="65" t="s">
        <v>61</v>
      </c>
    </row>
    <row r="51" spans="1:26" ht="16.5" customHeight="1" thickBot="1"/>
    <row r="52" spans="1:26" ht="15.75" customHeight="1" thickBot="1">
      <c r="A52" s="67" t="s">
        <v>67</v>
      </c>
      <c r="B52" s="25"/>
      <c r="C52" s="25"/>
      <c r="D52" s="25"/>
      <c r="E52" s="66">
        <f>+J48</f>
        <v>0</v>
      </c>
      <c r="F52" s="27"/>
      <c r="G52" s="27"/>
      <c r="H52" s="25"/>
      <c r="I52" s="27" t="s">
        <v>63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E53" s="97" t="s">
        <v>19</v>
      </c>
      <c r="H53" s="21">
        <v>461914</v>
      </c>
      <c r="K53" s="95">
        <f>4063579-400000</f>
        <v>3663579</v>
      </c>
      <c r="L53" s="96" t="s">
        <v>86</v>
      </c>
      <c r="M53" s="61"/>
    </row>
    <row r="54" spans="1:26" ht="15.75" customHeight="1">
      <c r="K54" s="62"/>
      <c r="L54" s="63"/>
      <c r="M54" s="58"/>
    </row>
    <row r="55" spans="1:26" ht="15.75" customHeight="1">
      <c r="I55" s="39">
        <v>45013</v>
      </c>
      <c r="K55" s="62"/>
      <c r="L55" s="60"/>
      <c r="M55" s="58"/>
    </row>
    <row r="56" spans="1:26" ht="15.75" customHeight="1">
      <c r="J56" s="79">
        <f>+H53+K53</f>
        <v>4125493</v>
      </c>
    </row>
    <row r="57" spans="1:26" ht="15.75" customHeight="1" thickBot="1">
      <c r="J57" s="65" t="s">
        <v>61</v>
      </c>
    </row>
    <row r="58" spans="1:26" ht="15.75" customHeight="1" thickBot="1">
      <c r="A58" s="67" t="s">
        <v>67</v>
      </c>
      <c r="B58" s="25"/>
      <c r="C58" s="94">
        <f>+J56</f>
        <v>4125493</v>
      </c>
      <c r="D58" s="25"/>
      <c r="E58" s="66">
        <f>+J54</f>
        <v>0</v>
      </c>
      <c r="F58" s="27"/>
      <c r="G58" s="27"/>
      <c r="H58" s="25"/>
      <c r="I58" s="27" t="s">
        <v>63</v>
      </c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E59" s="97" t="s">
        <v>19</v>
      </c>
      <c r="H59" s="21">
        <v>78825</v>
      </c>
      <c r="K59" s="95">
        <f>4063579-400000-400000</f>
        <v>3263579</v>
      </c>
      <c r="L59" s="96" t="s">
        <v>86</v>
      </c>
      <c r="M59" s="61"/>
    </row>
    <row r="60" spans="1:26" ht="15.75" customHeight="1">
      <c r="K60" s="62"/>
      <c r="L60" s="63"/>
      <c r="M60" s="58"/>
    </row>
    <row r="61" spans="1:26" ht="15.75" customHeight="1">
      <c r="I61" s="39">
        <v>45046</v>
      </c>
      <c r="K61" s="62"/>
      <c r="L61" s="60"/>
      <c r="M61" s="58"/>
    </row>
    <row r="62" spans="1:26" ht="15.75" customHeight="1">
      <c r="J62" s="79">
        <f>+H59+K59</f>
        <v>3342404</v>
      </c>
    </row>
    <row r="63" spans="1:26" ht="15.75" customHeight="1" thickBot="1">
      <c r="J63" s="65" t="s">
        <v>61</v>
      </c>
    </row>
    <row r="64" spans="1:26" ht="15.75" customHeight="1" thickBot="1">
      <c r="A64" s="67" t="s">
        <v>67</v>
      </c>
      <c r="B64" s="25"/>
      <c r="C64" s="94">
        <f>+J62</f>
        <v>3342404</v>
      </c>
      <c r="D64" s="25"/>
      <c r="E64" s="66">
        <f>+J60</f>
        <v>0</v>
      </c>
      <c r="F64" s="27"/>
      <c r="G64" s="27"/>
      <c r="H64" s="25"/>
      <c r="I64" s="27" t="s">
        <v>63</v>
      </c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E65" s="97" t="s">
        <v>19</v>
      </c>
      <c r="H65" s="21">
        <v>92574</v>
      </c>
      <c r="K65" s="95">
        <f>4063579-400000-400000-400000</f>
        <v>2863579</v>
      </c>
      <c r="L65" s="96" t="s">
        <v>86</v>
      </c>
      <c r="M65" s="61"/>
    </row>
    <row r="66" spans="1:26" ht="15.75" customHeight="1">
      <c r="I66" s="39">
        <v>45077</v>
      </c>
    </row>
    <row r="67" spans="1:26" ht="15.75" customHeight="1">
      <c r="J67" s="79">
        <f>+H65+K65</f>
        <v>2956153</v>
      </c>
      <c r="K67" s="106" t="s">
        <v>109</v>
      </c>
    </row>
    <row r="68" spans="1:26" ht="15.75" customHeight="1">
      <c r="K68" s="105"/>
    </row>
    <row r="69" spans="1:26" ht="15.75" customHeight="1" thickBot="1">
      <c r="J69" s="108">
        <v>2783579</v>
      </c>
      <c r="K69" s="109" t="s">
        <v>107</v>
      </c>
      <c r="L69" s="109"/>
      <c r="M69" s="109"/>
    </row>
    <row r="70" spans="1:26" ht="15.75" customHeight="1" thickBot="1">
      <c r="J70" s="115">
        <f>+J69-K65</f>
        <v>-80000</v>
      </c>
      <c r="K70" s="116" t="s">
        <v>108</v>
      </c>
      <c r="L70" s="116"/>
      <c r="M70" s="117"/>
    </row>
    <row r="71" spans="1:26" ht="15.75" customHeight="1" thickBot="1">
      <c r="J71" s="107"/>
      <c r="K71" s="118" t="s">
        <v>111</v>
      </c>
    </row>
    <row r="72" spans="1:26" ht="15.75" customHeight="1" thickBot="1">
      <c r="A72" s="67" t="s">
        <v>67</v>
      </c>
      <c r="B72" s="25"/>
      <c r="C72" s="94">
        <f>+J67</f>
        <v>2956153</v>
      </c>
      <c r="D72" s="25"/>
      <c r="E72" s="66">
        <f>+J69</f>
        <v>2783579</v>
      </c>
      <c r="F72" s="27"/>
      <c r="G72" s="27"/>
      <c r="H72" s="25"/>
      <c r="I72" s="27" t="s">
        <v>63</v>
      </c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E73" s="97" t="s">
        <v>19</v>
      </c>
      <c r="H73" s="21">
        <v>280995</v>
      </c>
      <c r="K73" s="95">
        <f>+J69-500000-400000-400000</f>
        <v>1483579</v>
      </c>
      <c r="L73" s="96" t="s">
        <v>86</v>
      </c>
      <c r="M73" s="61"/>
    </row>
    <row r="74" spans="1:26" ht="15.75" customHeight="1">
      <c r="I74" s="39">
        <v>45107</v>
      </c>
    </row>
    <row r="75" spans="1:26" ht="15.75" customHeight="1">
      <c r="J75" s="79">
        <f>+H73+K73</f>
        <v>1764574</v>
      </c>
      <c r="K75" s="106" t="s">
        <v>109</v>
      </c>
    </row>
    <row r="76" spans="1:26" ht="15.75" customHeight="1">
      <c r="K76" s="105"/>
    </row>
    <row r="77" spans="1:26" ht="15.75" customHeight="1">
      <c r="J77" s="108">
        <f>+J69-400000-500000-400000</f>
        <v>1483579</v>
      </c>
      <c r="K77" s="109" t="s">
        <v>107</v>
      </c>
      <c r="L77" s="109"/>
      <c r="M77" s="109"/>
    </row>
    <row r="78" spans="1:26" ht="15.75" customHeight="1">
      <c r="G78" s="72"/>
      <c r="H78" s="103"/>
      <c r="I78" s="103"/>
      <c r="J78" s="154"/>
      <c r="K78" s="103"/>
      <c r="L78" s="103"/>
      <c r="M78" s="103"/>
    </row>
    <row r="79" spans="1:26" ht="15.75" customHeight="1">
      <c r="J79" s="107"/>
      <c r="K79" s="118"/>
    </row>
    <row r="80" spans="1:26" ht="15.75" customHeight="1">
      <c r="I80" s="72"/>
    </row>
    <row r="81" spans="11:11" ht="15.75" customHeight="1"/>
    <row r="82" spans="11:11" ht="15.75" customHeight="1">
      <c r="K82" s="72"/>
    </row>
    <row r="83" spans="11:11" ht="15.75" customHeight="1"/>
    <row r="84" spans="11:11" ht="15.75" customHeight="1"/>
    <row r="85" spans="11:11" ht="15.75" customHeight="1"/>
    <row r="86" spans="11:11" ht="15.75" customHeight="1"/>
    <row r="87" spans="11:11" ht="15.75" customHeight="1"/>
    <row r="88" spans="11:11" ht="15.75" customHeight="1"/>
    <row r="89" spans="11:11" ht="15.75" customHeight="1"/>
    <row r="90" spans="11:11" ht="15.75" customHeight="1"/>
    <row r="91" spans="11:11" ht="15.75" customHeight="1"/>
    <row r="92" spans="11:11" ht="15.75" customHeight="1"/>
    <row r="93" spans="11:11" ht="15.75" customHeight="1"/>
    <row r="94" spans="11:11" ht="15.75" customHeight="1"/>
    <row r="95" spans="11:11" ht="15.75" customHeight="1"/>
    <row r="96" spans="11:1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1">
    <mergeCell ref="C2:G2"/>
  </mergeCells>
  <pageMargins left="0.7" right="0.7" top="0.75" bottom="0.75" header="0" footer="0"/>
  <pageSetup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3"/>
  <sheetViews>
    <sheetView showGridLines="0" workbookViewId="0">
      <selection activeCell="F17" sqref="F17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48" t="s">
        <v>123</v>
      </c>
      <c r="D2" s="127"/>
      <c r="E2" s="1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3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>
      <c r="A7" s="73" t="s">
        <v>7</v>
      </c>
      <c r="B7" s="74" t="s">
        <v>23</v>
      </c>
      <c r="C7" s="74" t="s">
        <v>24</v>
      </c>
      <c r="D7" s="74" t="s">
        <v>25</v>
      </c>
      <c r="E7" s="74" t="s">
        <v>9</v>
      </c>
      <c r="F7" s="75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>
      <c r="A8" s="49">
        <v>45086</v>
      </c>
      <c r="B8" s="150" t="s">
        <v>77</v>
      </c>
      <c r="C8" s="149" t="s">
        <v>94</v>
      </c>
      <c r="D8" s="149" t="s">
        <v>124</v>
      </c>
      <c r="E8" s="99">
        <v>3300000</v>
      </c>
      <c r="F8" s="50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26">
      <c r="A9" s="49">
        <v>45090</v>
      </c>
      <c r="B9" s="150"/>
      <c r="C9" s="149"/>
      <c r="D9" s="149"/>
      <c r="E9" s="99">
        <v>3000000</v>
      </c>
      <c r="F9" s="50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26">
      <c r="A10" s="49">
        <v>45092</v>
      </c>
      <c r="B10" s="150"/>
      <c r="C10" s="149"/>
      <c r="D10" s="149"/>
      <c r="E10" s="99">
        <v>300000</v>
      </c>
      <c r="F10" s="50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26" s="123" customFormat="1">
      <c r="A11" s="49">
        <v>45091</v>
      </c>
      <c r="B11" s="125" t="s">
        <v>132</v>
      </c>
      <c r="C11" s="124" t="s">
        <v>130</v>
      </c>
      <c r="D11" s="124" t="s">
        <v>134</v>
      </c>
      <c r="E11" s="122">
        <v>19990</v>
      </c>
      <c r="F11" s="50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26" s="123" customFormat="1">
      <c r="A12" s="49">
        <v>45092</v>
      </c>
      <c r="B12" s="125" t="s">
        <v>135</v>
      </c>
      <c r="C12" s="124" t="s">
        <v>133</v>
      </c>
      <c r="D12" s="124"/>
      <c r="E12" s="122">
        <v>73810</v>
      </c>
      <c r="F12" s="50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26" s="123" customFormat="1">
      <c r="A13" s="49">
        <v>45093</v>
      </c>
      <c r="B13" s="125" t="s">
        <v>138</v>
      </c>
      <c r="C13" s="124" t="s">
        <v>137</v>
      </c>
      <c r="D13" s="124" t="s">
        <v>136</v>
      </c>
      <c r="E13" s="122">
        <v>10000</v>
      </c>
      <c r="F13" s="50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26" s="103" customFormat="1">
      <c r="A14" s="49">
        <v>45104</v>
      </c>
      <c r="B14" s="48" t="s">
        <v>38</v>
      </c>
      <c r="C14" s="56" t="s">
        <v>96</v>
      </c>
      <c r="D14" s="56" t="s">
        <v>145</v>
      </c>
      <c r="E14" s="122">
        <v>35287</v>
      </c>
      <c r="F14" s="50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26">
      <c r="A15" s="104">
        <v>45104</v>
      </c>
      <c r="B15" s="48" t="s">
        <v>39</v>
      </c>
      <c r="C15" s="56" t="s">
        <v>97</v>
      </c>
      <c r="D15" s="56" t="s">
        <v>144</v>
      </c>
      <c r="E15" s="156">
        <v>189100</v>
      </c>
      <c r="F15" s="50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26">
      <c r="A16" s="104">
        <v>45107</v>
      </c>
      <c r="B16" s="125" t="s">
        <v>95</v>
      </c>
      <c r="C16" s="124" t="s">
        <v>101</v>
      </c>
      <c r="D16" s="124" t="s">
        <v>143</v>
      </c>
      <c r="E16" s="101">
        <v>228182</v>
      </c>
      <c r="F16" s="10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ht="30.75" thickBot="1">
      <c r="A17" s="119"/>
      <c r="B17" s="120" t="s">
        <v>139</v>
      </c>
      <c r="C17" s="121" t="s">
        <v>122</v>
      </c>
      <c r="D17" s="124" t="s">
        <v>129</v>
      </c>
      <c r="E17" s="122">
        <v>61200</v>
      </c>
      <c r="F17" s="167" t="s">
        <v>146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ht="15.75" thickBot="1">
      <c r="A18" s="110"/>
      <c r="B18" s="111"/>
      <c r="C18" s="112" t="s">
        <v>110</v>
      </c>
      <c r="D18" s="112"/>
      <c r="E18" s="113">
        <v>80000</v>
      </c>
      <c r="F18" s="114" t="s">
        <v>141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19" spans="1:19" ht="15.75" customHeight="1">
      <c r="A19" s="34"/>
      <c r="B19" s="34"/>
      <c r="C19" s="55" t="s">
        <v>27</v>
      </c>
      <c r="D19" s="76"/>
      <c r="E19" s="35">
        <f>SUM(E8:E18)</f>
        <v>7297569</v>
      </c>
      <c r="F19" s="3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G26" s="3"/>
      <c r="H26" s="37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G27" s="1"/>
      <c r="H27" s="3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F28" s="1"/>
      <c r="G28" s="1"/>
      <c r="H28" s="3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G29" s="1"/>
      <c r="H29" s="3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4">
    <mergeCell ref="C2:E2"/>
    <mergeCell ref="C8:C10"/>
    <mergeCell ref="B8:B10"/>
    <mergeCell ref="D8:D10"/>
  </mergeCells>
  <pageMargins left="0.7" right="0.7" top="0.75" bottom="0.75" header="0" footer="0"/>
  <pageSetup scale="8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000"/>
  <sheetViews>
    <sheetView topLeftCell="A151" workbookViewId="0">
      <selection sqref="A1:V247"/>
    </sheetView>
  </sheetViews>
  <sheetFormatPr baseColWidth="10" defaultColWidth="14.42578125" defaultRowHeight="15" customHeight="1"/>
  <cols>
    <col min="1" max="26" width="10.7109375" customWidth="1"/>
  </cols>
  <sheetData>
    <row r="1" spans="8:8" ht="15" customHeight="1">
      <c r="H1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spans="1:6" ht="15.75" customHeight="1"/>
    <row r="66" spans="1:6" ht="15.75" customHeight="1">
      <c r="A66" t="s">
        <v>131</v>
      </c>
    </row>
    <row r="67" spans="1:6" ht="15.75" customHeight="1">
      <c r="F67" s="163">
        <v>73810</v>
      </c>
    </row>
    <row r="68" spans="1:6" ht="15.75" customHeight="1"/>
    <row r="69" spans="1:6" ht="15.75" customHeight="1"/>
    <row r="70" spans="1:6" ht="15.75" customHeight="1"/>
    <row r="71" spans="1:6" ht="15.75" customHeight="1"/>
    <row r="72" spans="1:6" ht="15.75" customHeight="1"/>
    <row r="73" spans="1:6" ht="15.75" customHeight="1"/>
    <row r="74" spans="1:6" ht="15.75" customHeight="1"/>
    <row r="75" spans="1:6" ht="15.75" customHeight="1"/>
    <row r="76" spans="1:6" ht="15.75" customHeight="1"/>
    <row r="77" spans="1:6" ht="15.75" customHeight="1"/>
    <row r="78" spans="1:6" ht="15.75" customHeight="1"/>
    <row r="79" spans="1:6" ht="15.75" customHeight="1"/>
    <row r="80" spans="1: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25" right="0.25" top="0.75" bottom="0.75" header="0.3" footer="0.3"/>
  <pageSetup scale="4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9" t="s">
        <v>0</v>
      </c>
      <c r="D1" s="19"/>
      <c r="E1" s="4"/>
      <c r="F1" s="13"/>
      <c r="G1" s="13"/>
    </row>
    <row r="2" spans="1:7" ht="18.75" customHeight="1">
      <c r="C2" s="151" t="s">
        <v>5</v>
      </c>
      <c r="D2" s="127"/>
      <c r="E2" s="127"/>
      <c r="F2" s="127"/>
      <c r="G2" s="133"/>
    </row>
    <row r="10" spans="1:7">
      <c r="A10" s="4" t="s">
        <v>28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29</v>
      </c>
    </row>
    <row r="57" spans="1:1" ht="15.75" customHeight="1">
      <c r="A57" s="38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30</v>
      </c>
    </row>
    <row r="94" spans="1:3" ht="15.75" customHeight="1">
      <c r="C94" s="38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</vt:lpstr>
      <vt:lpstr>Ingresos</vt:lpstr>
      <vt:lpstr>Comprobantes de Ingresos</vt:lpstr>
      <vt:lpstr>Gastos</vt:lpstr>
      <vt:lpstr>COMPROBANTES GTOS </vt:lpstr>
      <vt:lpstr>Comprobantes de Gastos08</vt:lpstr>
      <vt:lpstr>'Comprobantes de Ingresos'!Área_de_impresión</vt:lpstr>
      <vt:lpstr>'COMPROBANTES GTOS 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2023-08-28T17:10:49Z</cp:lastPrinted>
  <dcterms:created xsi:type="dcterms:W3CDTF">2022-08-25T12:17:22Z</dcterms:created>
  <dcterms:modified xsi:type="dcterms:W3CDTF">2023-08-28T17:12:37Z</dcterms:modified>
</cp:coreProperties>
</file>