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ndiciones\"/>
    </mc:Choice>
  </mc:AlternateContent>
  <bookViews>
    <workbookView xWindow="-120" yWindow="-120" windowWidth="29040" windowHeight="15840" activeTab="2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_FilterDatabase" localSheetId="1" hidden="1">Ingresos!$B$4:$F$56</definedName>
    <definedName name="_xlnm.Print_Area" localSheetId="2">'Comprobantes de Ingresos'!$A$1:$M$38</definedName>
    <definedName name="_xlnm.Print_Area" localSheetId="4">'COMPROBANTES GTOS '!$A$1:$S$137</definedName>
    <definedName name="_xlnm.Print_Area" localSheetId="3">Gastos!$A$1:$F$23</definedName>
    <definedName name="_xlnm.Print_Area" localSheetId="1">Ingresos!$A$1:$F$58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J83" i="3" l="1"/>
  <c r="E41" i="2" l="1"/>
  <c r="H43" i="2"/>
  <c r="H42" i="2"/>
  <c r="H41" i="2"/>
  <c r="E46" i="2"/>
  <c r="D19" i="1"/>
  <c r="E21" i="5"/>
  <c r="F53" i="2"/>
  <c r="F55" i="2"/>
  <c r="F52" i="2" l="1"/>
  <c r="F51" i="2"/>
  <c r="F54" i="2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E9" i="1"/>
  <c r="E27" i="1" s="1"/>
  <c r="K73" i="3"/>
  <c r="E72" i="3"/>
  <c r="J77" i="3"/>
  <c r="J7" i="1" l="1"/>
  <c r="K79" i="3"/>
  <c r="D18" i="1" s="1"/>
  <c r="J75" i="3"/>
  <c r="E78" i="3" s="1"/>
  <c r="J81" i="3" l="1"/>
  <c r="D20" i="1"/>
  <c r="F50" i="2" l="1"/>
  <c r="F49" i="2"/>
  <c r="F56" i="2" l="1"/>
  <c r="H23" i="1"/>
  <c r="J9" i="1" l="1"/>
  <c r="J11" i="1" l="1"/>
  <c r="E8" i="1" s="1"/>
  <c r="E10" i="1" l="1"/>
  <c r="E11" i="1" l="1"/>
  <c r="F20" i="1" s="1"/>
  <c r="F57" i="2"/>
  <c r="H22" i="1" l="1"/>
  <c r="H24" i="1" l="1"/>
  <c r="H27" i="1" s="1"/>
</calcChain>
</file>

<file path=xl/sharedStrings.xml><?xml version="1.0" encoding="utf-8"?>
<sst xmlns="http://schemas.openxmlformats.org/spreadsheetml/2006/main" count="272" uniqueCount="151">
  <si>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</si>
  <si>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</si>
  <si>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</si>
  <si>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</si>
  <si>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</si>
  <si>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</si>
  <si>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</si>
  <si>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</si>
  <si>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</si>
  <si>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</si>
  <si>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</si>
  <si>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</si>
  <si>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</si>
  <si>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</si>
  <si>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</si>
  <si>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</si>
  <si>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</si>
  <si>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</si>
  <si>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</si>
  <si>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</si>
  <si>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</si>
  <si>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</si>
  <si>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</si>
  <si>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</si>
  <si>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</si>
  <si>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</si>
  <si>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</si>
  <si>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</si>
  <si>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</si>
  <si>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</si>
  <si>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</si>
  <si>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</si>
  <si>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</si>
  <si>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Transf Alejandro Nuñez</t>
  </si>
  <si>
    <t xml:space="preserve"> Transf Roberto Araya</t>
  </si>
  <si>
    <t xml:space="preserve"> Transf Javier Jara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</si>
  <si>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</si>
  <si>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</si>
  <si>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</si>
  <si>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</si>
  <si>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</si>
  <si>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</si>
  <si>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</si>
  <si>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</si>
  <si>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Coruña</t>
  </si>
  <si>
    <t>Barcelona</t>
  </si>
  <si>
    <t>Ancona</t>
  </si>
  <si>
    <t>PUS</t>
  </si>
  <si>
    <t>Elba</t>
  </si>
  <si>
    <t>Livorno</t>
  </si>
  <si>
    <t xml:space="preserve">COMPROBACION DE SALDOS  </t>
  </si>
  <si>
    <t>Transf Nataly Cifuentes</t>
  </si>
  <si>
    <t>Transf  Barbara K</t>
  </si>
  <si>
    <t xml:space="preserve">Transf Leonel Solar </t>
  </si>
  <si>
    <t xml:space="preserve"> Transf Lorena Nuñez</t>
  </si>
  <si>
    <t>Pagos Recibidos por otras actividades ferias  y otro</t>
  </si>
  <si>
    <t>Ingresos del mes</t>
  </si>
  <si>
    <t>Gastos del mes</t>
  </si>
  <si>
    <t>Transf Maria Jose Cañas</t>
  </si>
  <si>
    <t>Abraham Azar</t>
  </si>
  <si>
    <t>Cta Cte Bloqueada</t>
  </si>
  <si>
    <t>SALDO FINAL</t>
  </si>
  <si>
    <t>se debe regresar a prestamista  $1.100.000.-</t>
  </si>
  <si>
    <t>SALDO REAL FINAL</t>
  </si>
  <si>
    <t>Certificados de Residencia</t>
  </si>
  <si>
    <t xml:space="preserve"> Transf Leticia Morales</t>
  </si>
  <si>
    <t xml:space="preserve"> Transf  Gino Benbenuto</t>
  </si>
  <si>
    <t>SALDO Sgte mes</t>
  </si>
  <si>
    <t>Se gasto del ahorro</t>
  </si>
  <si>
    <t>Transf Roberto Sepulveda</t>
  </si>
  <si>
    <t>RHM</t>
  </si>
  <si>
    <t>Trasnf Jaquelinne  Bustamante</t>
  </si>
  <si>
    <t>Trasnf Leonello Carrasco</t>
  </si>
  <si>
    <t>Mario Arroyo</t>
  </si>
  <si>
    <t>Trasnferencia desde Bco Estado</t>
  </si>
  <si>
    <t>Deposito desde Bco Estado</t>
  </si>
  <si>
    <t>Pago deuda Claudia Solar /10</t>
  </si>
  <si>
    <t>Versep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</si>
  <si>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</si>
  <si>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</si>
  <si>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</si>
  <si>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</si>
  <si>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</si>
  <si>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</si>
  <si>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</si>
  <si>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MONTO FALTANTE</t>
  </si>
  <si>
    <t>saldo en bco estado</t>
  </si>
  <si>
    <t>Saldo Contable Inicial</t>
  </si>
  <si>
    <t>v</t>
  </si>
  <si>
    <t>Transf Nelson Sepulveda</t>
  </si>
  <si>
    <t>Evaristo Molina Aaron Osorio</t>
  </si>
  <si>
    <t>Valencia</t>
  </si>
  <si>
    <t>concepto</t>
  </si>
  <si>
    <t>Seguridad del mes</t>
  </si>
  <si>
    <t>servicio de internet y telefonia caseta norte</t>
  </si>
  <si>
    <t>Consumo electricidad Caseta norte</t>
  </si>
  <si>
    <t>Trasnf Mario Rodriguez// Priscila Z</t>
  </si>
  <si>
    <t>Transf Claudia Segovia</t>
  </si>
  <si>
    <t>pago Directo Castello</t>
  </si>
  <si>
    <t>traslados de dineros</t>
  </si>
  <si>
    <t xml:space="preserve">SALDO FINAL </t>
  </si>
  <si>
    <t xml:space="preserve">SALDO MES INICIAL </t>
  </si>
  <si>
    <t>Banco ESTADO</t>
  </si>
  <si>
    <t>inlcuye Traslado de dinero de Bco Estado</t>
  </si>
  <si>
    <t>Saldo Real en Bco estado</t>
  </si>
  <si>
    <t>Diferencia con los registros</t>
  </si>
  <si>
    <t>SALDO FINAL según rendiciones</t>
  </si>
  <si>
    <t>se sacaron y entregaron en efectivo</t>
  </si>
  <si>
    <t>Transf Daniel Calderon</t>
  </si>
  <si>
    <t>Transf Jose Muñoz</t>
  </si>
  <si>
    <t>Transf Leonardo Tomas M</t>
  </si>
  <si>
    <t>Transf Maulen Obregon</t>
  </si>
  <si>
    <t>Transf Francisco Celis</t>
  </si>
  <si>
    <t>Ariel Grandon</t>
  </si>
  <si>
    <t>Julio 2023</t>
  </si>
  <si>
    <t xml:space="preserve"> JULIO 2023</t>
  </si>
  <si>
    <t>JULIO 2023</t>
  </si>
  <si>
    <t>Transf Edgar Rivas</t>
  </si>
  <si>
    <t>pago Directo Etapa 9</t>
  </si>
  <si>
    <t>Transf Fabiola Arismendi</t>
  </si>
  <si>
    <t>PUN</t>
  </si>
  <si>
    <t>Blanca Villa</t>
  </si>
  <si>
    <t xml:space="preserve"> Transf  Claudio Salvadhevia</t>
  </si>
  <si>
    <t xml:space="preserve"> Transf  Roxana Palma</t>
  </si>
  <si>
    <t>Nuevos etapa 9</t>
  </si>
  <si>
    <t>Transf Varias vecinos en colecta</t>
  </si>
  <si>
    <t>COLECTA</t>
  </si>
  <si>
    <t>Transf Ignacio Romero</t>
  </si>
  <si>
    <t>Vecino del Cerrillo</t>
  </si>
  <si>
    <t>Transf Magdalena Barroeta</t>
  </si>
  <si>
    <t>Transf Catalina Morales</t>
  </si>
  <si>
    <t>Transf Dany Stefano Lopez</t>
  </si>
  <si>
    <t>Pagos Recibidos por Transferencia Bco Estado</t>
  </si>
  <si>
    <t>Boletas varias</t>
  </si>
  <si>
    <t>Agua +art de Aseo</t>
  </si>
  <si>
    <t>Donde Rabelo</t>
  </si>
  <si>
    <t>Leandra</t>
  </si>
  <si>
    <t>Cilindro de gas</t>
  </si>
  <si>
    <t>GASCO</t>
  </si>
  <si>
    <t>particular</t>
  </si>
  <si>
    <t>Pago de daños a vehiculo repartidor</t>
  </si>
  <si>
    <t>cotizacion</t>
  </si>
  <si>
    <t>Reparacion citofonos</t>
  </si>
  <si>
    <t>Domo Store</t>
  </si>
  <si>
    <t>Cotizacion 2312</t>
  </si>
  <si>
    <t>Cotizacion 2082</t>
  </si>
  <si>
    <t>31-07-202</t>
  </si>
  <si>
    <t>F2140308</t>
  </si>
  <si>
    <t>F-374114047</t>
  </si>
  <si>
    <t>F426</t>
  </si>
  <si>
    <t>se sacaron 400000.- para abonar en Falabella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</si>
</sst>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theme="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2" fillId="0" borderId="0" applyFont="0" applyFill="0" applyBorder="0" applyAlignment="0" applyProtection="0"/>
  </cellStyleXfs>
  <cellXfs count="173"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5" xfId="0" applyFont="1" applyBorder="1"/>
    <xf numFmtId="0" fontId="10" fillId="2" borderId="1" xfId="0" applyFont="1" applyFill="1" applyBorder="1"/>
    <xf numFmtId="41" fontId="7" fillId="2" borderId="1" xfId="0" applyNumberFormat="1" applyFont="1" applyFill="1" applyBorder="1" applyAlignment="1">
      <alignment horizontal="center"/>
    </xf>
    <xf numFmtId="41" fontId="7" fillId="2" borderId="1" xfId="0" applyNumberFormat="1" applyFont="1" applyFill="1" applyBorder="1"/>
    <xf numFmtId="41" fontId="7" fillId="2" borderId="6" xfId="0" applyNumberFormat="1" applyFont="1" applyFill="1" applyBorder="1" applyAlignment="1">
      <alignment horizontal="center"/>
    </xf>
    <xf numFmtId="41" fontId="8" fillId="3" borderId="1" xfId="0" applyNumberFormat="1" applyFont="1" applyFill="1" applyBorder="1" applyAlignment="1">
      <alignment horizontal="center"/>
    </xf>
    <xf numFmtId="41" fontId="7" fillId="0" borderId="0" xfId="0" applyNumberFormat="1" applyFont="1"/>
    <xf numFmtId="49" fontId="11" fillId="2" borderId="1" xfId="0" applyNumberFormat="1" applyFont="1" applyFill="1" applyBorder="1"/>
    <xf numFmtId="0" fontId="7" fillId="0" borderId="7" xfId="0" applyFont="1" applyBorder="1"/>
    <xf numFmtId="166" fontId="7" fillId="2" borderId="1" xfId="0" applyNumberFormat="1" applyFont="1" applyFill="1" applyBorder="1"/>
    <xf numFmtId="166" fontId="8" fillId="4" borderId="1" xfId="0" applyNumberFormat="1" applyFont="1" applyFill="1" applyBorder="1"/>
    <xf numFmtId="6" fontId="7" fillId="2" borderId="1" xfId="0" applyNumberFormat="1" applyFont="1" applyFill="1" applyBorder="1"/>
    <xf numFmtId="6" fontId="8" fillId="4" borderId="8" xfId="0" applyNumberFormat="1" applyFont="1" applyFill="1" applyBorder="1"/>
    <xf numFmtId="49" fontId="8" fillId="2" borderId="1" xfId="0" applyNumberFormat="1" applyFont="1" applyFill="1" applyBorder="1"/>
    <xf numFmtId="0" fontId="12" fillId="0" borderId="0" xfId="0" applyFont="1"/>
    <xf numFmtId="41" fontId="8" fillId="3" borderId="1" xfId="0" applyNumberFormat="1" applyFont="1" applyFill="1" applyBorder="1"/>
    <xf numFmtId="41" fontId="8" fillId="0" borderId="0" xfId="0" applyNumberFormat="1" applyFont="1"/>
    <xf numFmtId="0" fontId="8" fillId="0" borderId="0" xfId="0" applyFont="1"/>
    <xf numFmtId="0" fontId="7" fillId="3" borderId="9" xfId="0" applyFont="1" applyFill="1" applyBorder="1"/>
    <xf numFmtId="0" fontId="8" fillId="3" borderId="10" xfId="0" applyFont="1" applyFill="1" applyBorder="1"/>
    <xf numFmtId="41" fontId="7" fillId="3" borderId="10" xfId="0" applyNumberFormat="1" applyFont="1" applyFill="1" applyBorder="1"/>
    <xf numFmtId="0" fontId="7" fillId="3" borderId="10" xfId="0" applyFont="1" applyFill="1" applyBorder="1"/>
    <xf numFmtId="165" fontId="7" fillId="0" borderId="0" xfId="0" applyNumberFormat="1" applyFont="1"/>
    <xf numFmtId="6" fontId="8" fillId="3" borderId="1" xfId="0" applyNumberFormat="1" applyFont="1" applyFill="1" applyBorder="1"/>
    <xf numFmtId="165" fontId="7" fillId="2" borderId="1" xfId="0" applyNumberFormat="1" applyFont="1" applyFill="1" applyBorder="1" applyAlignment="1">
      <alignment horizontal="left"/>
    </xf>
    <xf numFmtId="6" fontId="7" fillId="3" borderId="1" xfId="0" applyNumberFormat="1" applyFont="1" applyFill="1" applyBorder="1"/>
    <xf numFmtId="6" fontId="7" fillId="0" borderId="0" xfId="0" applyNumberFormat="1" applyFont="1"/>
    <xf numFmtId="0" fontId="8" fillId="5" borderId="1" xfId="0" applyFont="1" applyFill="1" applyBorder="1"/>
    <xf numFmtId="16" fontId="7" fillId="2" borderId="1" xfId="0" applyNumberFormat="1" applyFont="1" applyFill="1" applyBorder="1"/>
    <xf numFmtId="6" fontId="8" fillId="5" borderId="11" xfId="0" applyNumberFormat="1" applyFont="1" applyFill="1" applyBorder="1"/>
    <xf numFmtId="6" fontId="8" fillId="2" borderId="14" xfId="0" applyNumberFormat="1" applyFont="1" applyFill="1" applyBorder="1"/>
    <xf numFmtId="167" fontId="7" fillId="2" borderId="1" xfId="0" applyNumberFormat="1" applyFont="1" applyFill="1" applyBorder="1"/>
    <xf numFmtId="41" fontId="7" fillId="6" borderId="1" xfId="0" applyNumberFormat="1" applyFont="1" applyFill="1" applyBorder="1"/>
    <xf numFmtId="14" fontId="0" fillId="0" borderId="0" xfId="0" applyNumberFormat="1"/>
    <xf numFmtId="14" fontId="7" fillId="0" borderId="0" xfId="0" applyNumberFormat="1" applyFont="1"/>
    <xf numFmtId="0" fontId="13" fillId="0" borderId="7" xfId="0" applyFont="1" applyBorder="1"/>
    <xf numFmtId="0" fontId="7" fillId="2" borderId="4" xfId="0" applyFont="1" applyFill="1" applyBorder="1"/>
    <xf numFmtId="0" fontId="14" fillId="2" borderId="1" xfId="0" applyFont="1" applyFill="1" applyBorder="1"/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13" fillId="2" borderId="1" xfId="0" applyFont="1" applyFill="1" applyBorder="1"/>
    <xf numFmtId="0" fontId="13" fillId="0" borderId="18" xfId="0" applyFont="1" applyBorder="1"/>
    <xf numFmtId="165" fontId="7" fillId="0" borderId="19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6" fillId="0" borderId="0" xfId="0" applyFont="1"/>
    <xf numFmtId="166" fontId="7" fillId="3" borderId="12" xfId="0" applyNumberFormat="1" applyFont="1" applyFill="1" applyBorder="1"/>
    <xf numFmtId="0" fontId="8" fillId="4" borderId="21" xfId="0" applyFont="1" applyFill="1" applyBorder="1" applyAlignment="1">
      <alignment horizontal="center"/>
    </xf>
    <xf numFmtId="0" fontId="15" fillId="0" borderId="18" xfId="0" applyFont="1" applyBorder="1"/>
    <xf numFmtId="0" fontId="8" fillId="5" borderId="1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1" fontId="7" fillId="8" borderId="0" xfId="0" applyNumberFormat="1" applyFont="1" applyFill="1"/>
    <xf numFmtId="41" fontId="8" fillId="9" borderId="1" xfId="0" applyNumberFormat="1" applyFont="1" applyFill="1" applyBorder="1"/>
    <xf numFmtId="0" fontId="7" fillId="8" borderId="0" xfId="0" applyFont="1" applyFill="1"/>
    <xf numFmtId="0" fontId="10" fillId="10" borderId="1" xfId="0" applyFont="1" applyFill="1" applyBorder="1"/>
    <xf numFmtId="0" fontId="0" fillId="8" borderId="0" xfId="0" applyFill="1"/>
    <xf numFmtId="14" fontId="7" fillId="8" borderId="0" xfId="0" applyNumberFormat="1" applyFont="1" applyFill="1"/>
    <xf numFmtId="41" fontId="14" fillId="7" borderId="0" xfId="0" applyNumberFormat="1" applyFont="1" applyFill="1"/>
    <xf numFmtId="0" fontId="5" fillId="0" borderId="0" xfId="0" applyFont="1"/>
    <xf numFmtId="41" fontId="14" fillId="3" borderId="10" xfId="1" applyFont="1" applyFill="1" applyBorder="1"/>
    <xf numFmtId="0" fontId="13" fillId="3" borderId="9" xfId="0" applyFont="1" applyFill="1" applyBorder="1"/>
    <xf numFmtId="49" fontId="8" fillId="2" borderId="2" xfId="0" applyNumberFormat="1" applyFont="1" applyFill="1" applyBorder="1"/>
    <xf numFmtId="0" fontId="9" fillId="0" borderId="3" xfId="0" applyFont="1" applyBorder="1"/>
    <xf numFmtId="168" fontId="17" fillId="12" borderId="0" xfId="0" applyNumberFormat="1" applyFont="1" applyFill="1"/>
    <xf numFmtId="0" fontId="18" fillId="0" borderId="0" xfId="0" applyFont="1"/>
    <xf numFmtId="41" fontId="0" fillId="0" borderId="0" xfId="0" applyNumberFormat="1"/>
    <xf numFmtId="0" fontId="8" fillId="5" borderId="23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9" fillId="8" borderId="13" xfId="0" applyFont="1" applyFill="1" applyBorder="1"/>
    <xf numFmtId="0" fontId="4" fillId="0" borderId="0" xfId="0" applyFont="1"/>
    <xf numFmtId="166" fontId="13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4" fillId="2" borderId="1" xfId="0" applyFont="1" applyFill="1" applyBorder="1" applyAlignment="1">
      <alignment horizontal="center"/>
    </xf>
    <xf numFmtId="0" fontId="14" fillId="2" borderId="29" xfId="0" applyFont="1" applyFill="1" applyBorder="1"/>
    <xf numFmtId="0" fontId="14" fillId="2" borderId="29" xfId="0" applyFont="1" applyFill="1" applyBorder="1" applyAlignment="1">
      <alignment horizontal="center"/>
    </xf>
    <xf numFmtId="164" fontId="14" fillId="2" borderId="29" xfId="0" applyNumberFormat="1" applyFont="1" applyFill="1" applyBorder="1"/>
    <xf numFmtId="0" fontId="13" fillId="3" borderId="1" xfId="0" applyFont="1" applyFill="1" applyBorder="1"/>
    <xf numFmtId="164" fontId="13" fillId="3" borderId="1" xfId="0" applyNumberFormat="1" applyFont="1" applyFill="1" applyBorder="1"/>
    <xf numFmtId="0" fontId="7" fillId="0" borderId="22" xfId="0" applyFont="1" applyBorder="1"/>
    <xf numFmtId="0" fontId="14" fillId="2" borderId="22" xfId="0" applyFont="1" applyFill="1" applyBorder="1"/>
    <xf numFmtId="0" fontId="0" fillId="0" borderId="22" xfId="0" applyBorder="1"/>
    <xf numFmtId="164" fontId="7" fillId="0" borderId="22" xfId="0" applyNumberFormat="1" applyFont="1" applyBorder="1"/>
    <xf numFmtId="41" fontId="7" fillId="2" borderId="30" xfId="0" applyNumberFormat="1" applyFont="1" applyFill="1" applyBorder="1" applyAlignment="1">
      <alignment horizontal="center"/>
    </xf>
    <xf numFmtId="6" fontId="0" fillId="0" borderId="0" xfId="0" applyNumberFormat="1"/>
    <xf numFmtId="0" fontId="3" fillId="0" borderId="0" xfId="0" applyFont="1"/>
    <xf numFmtId="6" fontId="0" fillId="0" borderId="30" xfId="0" applyNumberFormat="1" applyBorder="1"/>
    <xf numFmtId="41" fontId="8" fillId="3" borderId="10" xfId="0" applyNumberFormat="1" applyFont="1" applyFill="1" applyBorder="1"/>
    <xf numFmtId="41" fontId="14" fillId="9" borderId="1" xfId="0" applyNumberFormat="1" applyFont="1" applyFill="1" applyBorder="1"/>
    <xf numFmtId="0" fontId="14" fillId="8" borderId="0" xfId="0" applyFont="1" applyFill="1"/>
    <xf numFmtId="0" fontId="8" fillId="0" borderId="0" xfId="0" applyFont="1" applyAlignment="1">
      <alignment horizontal="left"/>
    </xf>
    <xf numFmtId="41" fontId="13" fillId="3" borderId="1" xfId="0" applyNumberFormat="1" applyFont="1" applyFill="1" applyBorder="1" applyAlignment="1">
      <alignment horizontal="center"/>
    </xf>
    <xf numFmtId="166" fontId="8" fillId="8" borderId="18" xfId="0" applyNumberFormat="1" applyFont="1" applyFill="1" applyBorder="1"/>
    <xf numFmtId="166" fontId="8" fillId="8" borderId="28" xfId="0" applyNumberFormat="1" applyFont="1" applyFill="1" applyBorder="1"/>
    <xf numFmtId="0" fontId="0" fillId="0" borderId="4" xfId="0" applyBorder="1"/>
    <xf numFmtId="165" fontId="13" fillId="0" borderId="19" xfId="0" applyNumberFormat="1" applyFont="1" applyBorder="1" applyAlignment="1">
      <alignment horizontal="center"/>
    </xf>
    <xf numFmtId="3" fontId="0" fillId="0" borderId="0" xfId="0" applyNumberFormat="1"/>
    <xf numFmtId="0" fontId="2" fillId="0" borderId="0" xfId="0" applyFont="1"/>
    <xf numFmtId="41" fontId="0" fillId="0" borderId="0" xfId="1" applyFont="1"/>
    <xf numFmtId="41" fontId="14" fillId="13" borderId="1" xfId="0" applyNumberFormat="1" applyFont="1" applyFill="1" applyBorder="1" applyAlignment="1">
      <alignment horizontal="center"/>
    </xf>
    <xf numFmtId="0" fontId="20" fillId="11" borderId="0" xfId="0" applyFont="1" applyFill="1"/>
    <xf numFmtId="41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2" fillId="0" borderId="4" xfId="0" applyFont="1" applyBorder="1"/>
    <xf numFmtId="166" fontId="8" fillId="8" borderId="4" xfId="0" applyNumberFormat="1" applyFont="1" applyFill="1" applyBorder="1"/>
    <xf numFmtId="0" fontId="0" fillId="0" borderId="0" xfId="0"/>
    <xf numFmtId="0" fontId="13" fillId="0" borderId="18" xfId="0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166" fontId="7" fillId="9" borderId="12" xfId="0" applyNumberFormat="1" applyFont="1" applyFill="1" applyBorder="1"/>
    <xf numFmtId="166" fontId="8" fillId="8" borderId="35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41" fontId="7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41" fontId="7" fillId="0" borderId="1" xfId="0" applyNumberFormat="1" applyFont="1" applyFill="1" applyBorder="1" applyAlignment="1">
      <alignment horizontal="left"/>
    </xf>
    <xf numFmtId="0" fontId="13" fillId="0" borderId="0" xfId="0" applyFont="1"/>
    <xf numFmtId="0" fontId="13" fillId="2" borderId="1" xfId="0" applyFont="1" applyFill="1" applyBorder="1" applyAlignment="1">
      <alignment horizontal="right"/>
    </xf>
    <xf numFmtId="6" fontId="7" fillId="2" borderId="1" xfId="0" applyNumberFormat="1" applyFont="1" applyFill="1" applyBorder="1" applyAlignment="1">
      <alignment horizontal="center"/>
    </xf>
    <xf numFmtId="0" fontId="0" fillId="0" borderId="4" xfId="0" applyFill="1" applyBorder="1"/>
    <xf numFmtId="166" fontId="7" fillId="0" borderId="4" xfId="0" applyNumberFormat="1" applyFont="1" applyFill="1" applyBorder="1"/>
    <xf numFmtId="14" fontId="7" fillId="0" borderId="17" xfId="0" applyNumberFormat="1" applyFont="1" applyFill="1" applyBorder="1" applyAlignment="1">
      <alignment horizontal="center"/>
    </xf>
    <xf numFmtId="14" fontId="7" fillId="0" borderId="4" xfId="0" applyNumberFormat="1" applyFont="1" applyFill="1" applyBorder="1" applyAlignment="1">
      <alignment horizontal="center"/>
    </xf>
    <xf numFmtId="166" fontId="7" fillId="3" borderId="14" xfId="0" applyNumberFormat="1" applyFont="1" applyFill="1" applyBorder="1"/>
    <xf numFmtId="0" fontId="7" fillId="2" borderId="4" xfId="0" applyFont="1" applyFill="1" applyBorder="1" applyAlignment="1">
      <alignment horizontal="center"/>
    </xf>
    <xf numFmtId="165" fontId="7" fillId="0" borderId="38" xfId="0" applyNumberFormat="1" applyFont="1" applyBorder="1" applyAlignment="1">
      <alignment horizontal="center"/>
    </xf>
    <xf numFmtId="166" fontId="8" fillId="8" borderId="39" xfId="0" applyNumberFormat="1" applyFont="1" applyFill="1" applyBorder="1"/>
    <xf numFmtId="0" fontId="13" fillId="0" borderId="40" xfId="0" applyFont="1" applyBorder="1" applyAlignment="1">
      <alignment horizontal="center"/>
    </xf>
    <xf numFmtId="165" fontId="13" fillId="0" borderId="41" xfId="0" applyNumberFormat="1" applyFont="1" applyBorder="1" applyAlignment="1">
      <alignment horizontal="center"/>
    </xf>
    <xf numFmtId="166" fontId="8" fillId="8" borderId="43" xfId="0" applyNumberFormat="1" applyFont="1" applyFill="1" applyBorder="1"/>
    <xf numFmtId="0" fontId="1" fillId="0" borderId="0" xfId="0" applyFont="1"/>
    <xf numFmtId="49" fontId="14" fillId="3" borderId="2" xfId="0" applyNumberFormat="1" applyFont="1" applyFill="1" applyBorder="1" applyAlignment="1">
      <alignment horizontal="center"/>
    </xf>
    <xf numFmtId="0" fontId="9" fillId="0" borderId="3" xfId="0" applyFont="1" applyBorder="1"/>
    <xf numFmtId="0" fontId="13" fillId="0" borderId="0" xfId="0" applyFont="1" applyAlignment="1">
      <alignment horizontal="center"/>
    </xf>
    <xf numFmtId="0" fontId="0" fillId="0" borderId="0" xfId="0"/>
    <xf numFmtId="0" fontId="13" fillId="2" borderId="30" xfId="0" applyFont="1" applyFill="1" applyBorder="1" applyAlignment="1">
      <alignment horizontal="center"/>
    </xf>
    <xf numFmtId="0" fontId="9" fillId="0" borderId="30" xfId="0" applyFont="1" applyBorder="1"/>
    <xf numFmtId="0" fontId="7" fillId="3" borderId="2" xfId="0" applyFont="1" applyFill="1" applyBorder="1" applyAlignment="1">
      <alignment horizontal="center"/>
    </xf>
    <xf numFmtId="0" fontId="9" fillId="0" borderId="4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49" fontId="11" fillId="3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165" fontId="13" fillId="0" borderId="39" xfId="0" applyNumberFormat="1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165" fontId="13" fillId="0" borderId="28" xfId="0" applyNumberFormat="1" applyFont="1" applyBorder="1" applyAlignment="1">
      <alignment horizontal="center"/>
    </xf>
    <xf numFmtId="165" fontId="13" fillId="0" borderId="36" xfId="0" applyNumberFormat="1" applyFont="1" applyBorder="1" applyAlignment="1">
      <alignment horizontal="center"/>
    </xf>
    <xf numFmtId="165" fontId="13" fillId="0" borderId="42" xfId="0" applyNumberFormat="1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5.png"/><Relationship Id="rId18" Type="http://schemas.openxmlformats.org/officeDocument/2006/relationships/image" Target="../media/image40.png"/><Relationship Id="rId3" Type="http://schemas.openxmlformats.org/officeDocument/2006/relationships/image" Target="../media/image25.png"/><Relationship Id="rId21" Type="http://schemas.openxmlformats.org/officeDocument/2006/relationships/image" Target="../media/image1.jpg"/><Relationship Id="rId7" Type="http://schemas.openxmlformats.org/officeDocument/2006/relationships/image" Target="../media/image29.png"/><Relationship Id="rId12" Type="http://schemas.openxmlformats.org/officeDocument/2006/relationships/image" Target="../media/image34.png"/><Relationship Id="rId17" Type="http://schemas.openxmlformats.org/officeDocument/2006/relationships/image" Target="../media/image39.png"/><Relationship Id="rId2" Type="http://schemas.openxmlformats.org/officeDocument/2006/relationships/image" Target="../media/image24.png"/><Relationship Id="rId16" Type="http://schemas.openxmlformats.org/officeDocument/2006/relationships/image" Target="../media/image38.png"/><Relationship Id="rId20" Type="http://schemas.openxmlformats.org/officeDocument/2006/relationships/image" Target="../media/image42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11" Type="http://schemas.openxmlformats.org/officeDocument/2006/relationships/image" Target="../media/image33.png"/><Relationship Id="rId5" Type="http://schemas.openxmlformats.org/officeDocument/2006/relationships/image" Target="../media/image27.png"/><Relationship Id="rId15" Type="http://schemas.openxmlformats.org/officeDocument/2006/relationships/image" Target="../media/image37.png"/><Relationship Id="rId10" Type="http://schemas.openxmlformats.org/officeDocument/2006/relationships/image" Target="../media/image32.png"/><Relationship Id="rId19" Type="http://schemas.openxmlformats.org/officeDocument/2006/relationships/image" Target="../media/image41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Relationship Id="rId14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27</xdr:row>
      <xdr:rowOff>105834</xdr:rowOff>
    </xdr:from>
    <xdr:to>
      <xdr:col>8</xdr:col>
      <xdr:colOff>554690</xdr:colOff>
      <xdr:row>45</xdr:row>
      <xdr:rowOff>95858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50417"/>
          <a:ext cx="7476190" cy="36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71</xdr:row>
      <xdr:rowOff>38100</xdr:rowOff>
    </xdr:from>
    <xdr:to>
      <xdr:col>23</xdr:col>
      <xdr:colOff>208615</xdr:colOff>
      <xdr:row>89</xdr:row>
      <xdr:rowOff>47174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10700" y="14144625"/>
          <a:ext cx="7476190" cy="3609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64</xdr:row>
      <xdr:rowOff>0</xdr:rowOff>
    </xdr:from>
    <xdr:to>
      <xdr:col>6</xdr:col>
      <xdr:colOff>304237</xdr:colOff>
      <xdr:row>93</xdr:row>
      <xdr:rowOff>37370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2611100"/>
          <a:ext cx="4504762" cy="5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8631</xdr:colOff>
      <xdr:row>40</xdr:row>
      <xdr:rowOff>113309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52381" cy="79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33</xdr:row>
      <xdr:rowOff>114300</xdr:rowOff>
    </xdr:from>
    <xdr:to>
      <xdr:col>10</xdr:col>
      <xdr:colOff>142003</xdr:colOff>
      <xdr:row>65</xdr:row>
      <xdr:rowOff>103976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6524625"/>
          <a:ext cx="6971428" cy="63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0</xdr:row>
      <xdr:rowOff>0</xdr:rowOff>
    </xdr:from>
    <xdr:to>
      <xdr:col>19</xdr:col>
      <xdr:colOff>456265</xdr:colOff>
      <xdr:row>40</xdr:row>
      <xdr:rowOff>160928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3200" y="0"/>
          <a:ext cx="7476190" cy="7971428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35</xdr:row>
      <xdr:rowOff>190500</xdr:rowOff>
    </xdr:from>
    <xdr:to>
      <xdr:col>19</xdr:col>
      <xdr:colOff>8638</xdr:colOff>
      <xdr:row>77</xdr:row>
      <xdr:rowOff>18021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86525" y="7000875"/>
          <a:ext cx="7095238" cy="8228571"/>
        </a:xfrm>
        <a:prstGeom prst="rect">
          <a:avLst/>
        </a:prstGeom>
      </xdr:spPr>
    </xdr:pic>
    <xdr:clientData/>
  </xdr:twoCellAnchor>
  <xdr:twoCellAnchor editAs="oneCell">
    <xdr:from>
      <xdr:col>18</xdr:col>
      <xdr:colOff>609600</xdr:colOff>
      <xdr:row>0</xdr:row>
      <xdr:rowOff>0</xdr:rowOff>
    </xdr:from>
    <xdr:to>
      <xdr:col>27</xdr:col>
      <xdr:colOff>27813</xdr:colOff>
      <xdr:row>33</xdr:row>
      <xdr:rowOff>199199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68350" y="0"/>
          <a:ext cx="6095238" cy="66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4751</xdr:colOff>
      <xdr:row>74</xdr:row>
      <xdr:rowOff>4774</xdr:rowOff>
    </xdr:from>
    <xdr:to>
      <xdr:col>11</xdr:col>
      <xdr:colOff>280495</xdr:colOff>
      <xdr:row>94</xdr:row>
      <xdr:rowOff>32845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4200525" y="14706600"/>
          <a:ext cx="4028571" cy="3847619"/>
        </a:xfrm>
        <a:prstGeom prst="rect">
          <a:avLst/>
        </a:prstGeom>
      </xdr:spPr>
    </xdr:pic>
    <xdr:clientData/>
  </xdr:twoCellAnchor>
  <xdr:twoCellAnchor editAs="oneCell">
    <xdr:from>
      <xdr:col>8</xdr:col>
      <xdr:colOff>114233</xdr:colOff>
      <xdr:row>94</xdr:row>
      <xdr:rowOff>133420</xdr:rowOff>
    </xdr:from>
    <xdr:to>
      <xdr:col>12</xdr:col>
      <xdr:colOff>171019</xdr:colOff>
      <xdr:row>113</xdr:row>
      <xdr:rowOff>190088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5357804" y="19216699"/>
          <a:ext cx="3857143" cy="2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123825</xdr:rowOff>
    </xdr:from>
    <xdr:to>
      <xdr:col>7</xdr:col>
      <xdr:colOff>713661</xdr:colOff>
      <xdr:row>131</xdr:row>
      <xdr:rowOff>56183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335625"/>
          <a:ext cx="5714286" cy="773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79</xdr:row>
      <xdr:rowOff>9525</xdr:rowOff>
    </xdr:from>
    <xdr:to>
      <xdr:col>19</xdr:col>
      <xdr:colOff>418462</xdr:colOff>
      <xdr:row>117</xdr:row>
      <xdr:rowOff>84765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86825" y="15621000"/>
          <a:ext cx="5104762" cy="76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115</xdr:row>
      <xdr:rowOff>104775</xdr:rowOff>
    </xdr:from>
    <xdr:to>
      <xdr:col>14</xdr:col>
      <xdr:colOff>580395</xdr:colOff>
      <xdr:row>135</xdr:row>
      <xdr:rowOff>161418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43550" y="22917150"/>
          <a:ext cx="5038095" cy="40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zoomScale="90" zoomScaleNormal="90" workbookViewId="0">
      <selection activeCell="N28" sqref="N28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66" t="s">
        <v>0</v>
      </c>
      <c r="D1" s="67"/>
      <c r="E1" s="67"/>
      <c r="F1" s="67"/>
    </row>
    <row r="2" spans="1:24">
      <c r="A2" s="1"/>
      <c r="B2" s="1"/>
      <c r="C2" s="136" t="s">
        <v>114</v>
      </c>
      <c r="D2" s="137"/>
      <c r="E2" s="137"/>
      <c r="F2" s="137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50</v>
      </c>
      <c r="H6" s="3"/>
      <c r="I6" s="1"/>
      <c r="J6" s="1"/>
    </row>
    <row r="7" spans="1:24">
      <c r="A7" s="1"/>
      <c r="B7" s="43"/>
      <c r="C7" s="43"/>
      <c r="D7" s="78"/>
      <c r="E7" s="43"/>
      <c r="F7" s="3"/>
      <c r="G7" s="144" t="s">
        <v>78</v>
      </c>
      <c r="H7" s="145"/>
      <c r="I7" s="145"/>
      <c r="J7" s="8">
        <f>+'Comprobantes de Ingresos'!J77</f>
        <v>1483579</v>
      </c>
      <c r="K7" s="75"/>
    </row>
    <row r="8" spans="1:24" ht="15.75" thickBot="1">
      <c r="A8" s="1" t="s">
        <v>102</v>
      </c>
      <c r="B8" s="43" t="s">
        <v>1</v>
      </c>
      <c r="C8" s="79" t="s">
        <v>101</v>
      </c>
      <c r="D8" s="80"/>
      <c r="E8" s="81">
        <f>+J11</f>
        <v>1364574</v>
      </c>
      <c r="F8" s="3"/>
      <c r="G8" s="146" t="s">
        <v>79</v>
      </c>
      <c r="H8" s="147"/>
      <c r="I8" s="148"/>
      <c r="J8" s="10">
        <v>280995</v>
      </c>
      <c r="K8" s="50"/>
    </row>
    <row r="9" spans="1:24">
      <c r="A9" s="102" t="s">
        <v>103</v>
      </c>
      <c r="B9" s="4" t="s">
        <v>2</v>
      </c>
      <c r="C9" s="43" t="s">
        <v>56</v>
      </c>
      <c r="E9" s="5">
        <f>+Ingresos!E46</f>
        <v>7506500</v>
      </c>
      <c r="G9" s="149" t="s">
        <v>87</v>
      </c>
      <c r="H9" s="150"/>
      <c r="I9" s="151"/>
      <c r="J9" s="96">
        <f>SUM(J7:J8)</f>
        <v>1764574</v>
      </c>
    </row>
    <row r="10" spans="1:24" ht="15.75" thickBot="1">
      <c r="B10" s="84" t="s">
        <v>3</v>
      </c>
      <c r="C10" s="85" t="s">
        <v>57</v>
      </c>
      <c r="D10" s="86"/>
      <c r="E10" s="87">
        <f>-Gastos!E21</f>
        <v>-7205568</v>
      </c>
      <c r="G10" s="1"/>
      <c r="H10" s="4"/>
      <c r="I10" s="4"/>
      <c r="J10" s="87">
        <v>-400000</v>
      </c>
      <c r="K10" s="135" t="s">
        <v>150</v>
      </c>
      <c r="O10" t="s">
        <v>99</v>
      </c>
    </row>
    <row r="11" spans="1:24">
      <c r="B11" s="1" t="s">
        <v>1</v>
      </c>
      <c r="C11" s="82" t="s">
        <v>100</v>
      </c>
      <c r="D11" s="82"/>
      <c r="E11" s="83">
        <f>SUM(E8:E10)</f>
        <v>1665506</v>
      </c>
      <c r="J11" s="70">
        <f>SUM(J9:J10)</f>
        <v>1364574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50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38" t="s">
        <v>80</v>
      </c>
      <c r="B18" s="139"/>
      <c r="C18" s="139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40" t="s">
        <v>81</v>
      </c>
      <c r="B19" s="141"/>
      <c r="C19" s="141"/>
      <c r="D19" s="88">
        <f>+'Comprobantes de Ingresos'!H79</f>
        <v>581927</v>
      </c>
      <c r="E19" s="9"/>
      <c r="F19" s="120"/>
      <c r="G19" s="116"/>
      <c r="H19" s="116"/>
      <c r="I19" s="117"/>
      <c r="J19" s="117"/>
      <c r="K19" s="117"/>
    </row>
    <row r="20" spans="1:11" ht="15.75" customHeight="1" thickTop="1">
      <c r="A20" s="142" t="s">
        <v>4</v>
      </c>
      <c r="B20" s="137"/>
      <c r="C20" s="143"/>
      <c r="D20" s="11">
        <f>SUM(D18:D19)</f>
        <v>1665506</v>
      </c>
      <c r="E20" s="9"/>
      <c r="F20" s="118">
        <f>+E11-D20</f>
        <v>0</v>
      </c>
      <c r="G20" s="119"/>
      <c r="H20" s="116"/>
      <c r="I20" s="117"/>
      <c r="J20" s="117"/>
      <c r="K20" s="117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89">
        <f ca="1">+Ingresos!F57</f>
        <v>7106500</v>
      </c>
      <c r="I22" s="90" t="s">
        <v>83</v>
      </c>
    </row>
    <row r="23" spans="1:11" ht="15.75" customHeight="1" thickBot="1">
      <c r="H23" s="91">
        <f>-Gastos!E21</f>
        <v>-7205568</v>
      </c>
      <c r="I23" s="90" t="s">
        <v>84</v>
      </c>
    </row>
    <row r="24" spans="1:11" ht="15.75" customHeight="1" thickTop="1">
      <c r="H24" s="89">
        <f ca="1">SUM(H22:H23)</f>
        <v>-99068</v>
      </c>
      <c r="I24" s="90" t="s">
        <v>85</v>
      </c>
    </row>
    <row r="25" spans="1:11" ht="15.75" customHeight="1">
      <c r="H25" s="89"/>
    </row>
    <row r="26" spans="1:11" ht="15.75" customHeight="1">
      <c r="D26" s="68"/>
      <c r="E26" s="68" t="s">
        <v>68</v>
      </c>
      <c r="F26" s="68"/>
    </row>
    <row r="27" spans="1:11" ht="15.75" customHeight="1">
      <c r="D27" s="68"/>
      <c r="E27" s="68">
        <f>(+E9+E10)+J10</f>
        <v>-99068</v>
      </c>
      <c r="F27" s="68"/>
      <c r="H27" s="89">
        <f ca="1">+H24-E27</f>
        <v>0</v>
      </c>
    </row>
    <row r="28" spans="1:11" ht="15.75" customHeight="1">
      <c r="G28" s="89"/>
      <c r="H28" s="89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paperSize="345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34"/>
  <sheetViews>
    <sheetView showGridLines="0" zoomScale="90" zoomScaleNormal="90" workbookViewId="0">
      <selection activeCell="F1" sqref="A1:F58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57" t="s">
        <v>0</v>
      </c>
      <c r="D1" s="157"/>
      <c r="E1" s="157"/>
      <c r="H1" s="1"/>
      <c r="I1" s="1"/>
      <c r="J1" s="1"/>
      <c r="K1" s="1"/>
      <c r="L1" s="1"/>
      <c r="M1" s="1"/>
    </row>
    <row r="2" spans="1:13" ht="18.75">
      <c r="A2" s="1"/>
      <c r="B2" s="1"/>
      <c r="C2" s="152" t="s">
        <v>115</v>
      </c>
      <c r="D2" s="137"/>
      <c r="E2" s="143"/>
      <c r="H2" s="1"/>
      <c r="I2" s="1"/>
      <c r="J2" s="1"/>
      <c r="K2" s="1"/>
      <c r="L2" s="1"/>
      <c r="M2" s="1"/>
    </row>
    <row r="3" spans="1:13" ht="15.75" thickBot="1">
      <c r="A3" s="1"/>
      <c r="B3" s="156" t="s">
        <v>6</v>
      </c>
      <c r="C3" s="156"/>
      <c r="D3" s="156"/>
      <c r="E3" s="156"/>
      <c r="F3" s="156"/>
      <c r="G3" s="3"/>
      <c r="H3" s="1"/>
      <c r="I3" s="1"/>
      <c r="J3" s="1"/>
      <c r="K3" s="1"/>
      <c r="L3" s="1"/>
      <c r="M3" s="1"/>
    </row>
    <row r="4" spans="1:13" ht="15.75" thickBot="1">
      <c r="A4" s="1"/>
      <c r="B4" s="44" t="s">
        <v>7</v>
      </c>
      <c r="C4" s="45" t="s">
        <v>8</v>
      </c>
      <c r="D4" s="45" t="s">
        <v>92</v>
      </c>
      <c r="E4" s="45" t="s">
        <v>9</v>
      </c>
      <c r="F4" s="52" t="s">
        <v>10</v>
      </c>
      <c r="G4" s="1"/>
      <c r="H4" s="1"/>
    </row>
    <row r="5" spans="1:13">
      <c r="A5" s="1"/>
      <c r="B5" s="126">
        <v>45110</v>
      </c>
      <c r="C5" s="41" t="s">
        <v>108</v>
      </c>
      <c r="D5" s="1" t="s">
        <v>13</v>
      </c>
      <c r="E5" s="51">
        <v>20000</v>
      </c>
      <c r="F5" s="47" t="s">
        <v>98</v>
      </c>
      <c r="G5" s="4"/>
      <c r="H5" s="1"/>
    </row>
    <row r="6" spans="1:13" s="111" customFormat="1">
      <c r="A6" s="42"/>
      <c r="B6" s="126">
        <v>45110</v>
      </c>
      <c r="C6" s="41" t="s">
        <v>117</v>
      </c>
      <c r="D6" s="1" t="s">
        <v>13</v>
      </c>
      <c r="E6" s="51">
        <v>3000</v>
      </c>
      <c r="F6" s="47" t="s">
        <v>118</v>
      </c>
      <c r="G6" s="4"/>
      <c r="H6" s="42"/>
    </row>
    <row r="7" spans="1:13" s="111" customFormat="1">
      <c r="A7" s="42"/>
      <c r="B7" s="126">
        <v>45110</v>
      </c>
      <c r="C7" s="41" t="s">
        <v>119</v>
      </c>
      <c r="D7" s="1" t="s">
        <v>13</v>
      </c>
      <c r="E7" s="51">
        <v>20000</v>
      </c>
      <c r="F7" s="47" t="s">
        <v>98</v>
      </c>
      <c r="G7" s="4"/>
      <c r="H7" s="42"/>
    </row>
    <row r="8" spans="1:13" s="111" customFormat="1">
      <c r="A8" s="42"/>
      <c r="B8" s="126">
        <v>45110</v>
      </c>
      <c r="C8" s="41" t="s">
        <v>110</v>
      </c>
      <c r="D8" s="1" t="s">
        <v>13</v>
      </c>
      <c r="E8" s="51">
        <v>20000</v>
      </c>
      <c r="F8" s="47" t="s">
        <v>98</v>
      </c>
      <c r="G8" s="4"/>
      <c r="H8" s="42"/>
    </row>
    <row r="9" spans="1:13" s="111" customFormat="1">
      <c r="A9" s="42"/>
      <c r="B9" s="126">
        <v>45110</v>
      </c>
      <c r="C9" s="41" t="s">
        <v>109</v>
      </c>
      <c r="D9" s="1" t="s">
        <v>13</v>
      </c>
      <c r="E9" s="51">
        <v>20000</v>
      </c>
      <c r="F9" s="47" t="s">
        <v>98</v>
      </c>
      <c r="G9" s="4"/>
      <c r="H9" s="42"/>
    </row>
    <row r="10" spans="1:13" s="111" customFormat="1">
      <c r="A10" s="42"/>
      <c r="B10" s="126">
        <v>45111</v>
      </c>
      <c r="C10" s="41" t="s">
        <v>111</v>
      </c>
      <c r="D10" s="1" t="s">
        <v>13</v>
      </c>
      <c r="E10" s="51">
        <v>20000</v>
      </c>
      <c r="F10" s="47" t="s">
        <v>98</v>
      </c>
      <c r="G10" s="4"/>
      <c r="H10" s="42"/>
    </row>
    <row r="11" spans="1:13" s="111" customFormat="1">
      <c r="A11" s="42"/>
      <c r="B11" s="126">
        <v>45111</v>
      </c>
      <c r="C11" s="41" t="s">
        <v>96</v>
      </c>
      <c r="D11" s="1" t="s">
        <v>13</v>
      </c>
      <c r="E11" s="51">
        <v>140000</v>
      </c>
      <c r="F11" s="47" t="s">
        <v>46</v>
      </c>
      <c r="G11" s="4"/>
      <c r="H11" s="42"/>
    </row>
    <row r="12" spans="1:13" s="111" customFormat="1">
      <c r="A12" s="42"/>
      <c r="B12" s="126">
        <v>45112</v>
      </c>
      <c r="C12" s="41" t="s">
        <v>72</v>
      </c>
      <c r="D12" s="1" t="s">
        <v>13</v>
      </c>
      <c r="E12" s="51">
        <v>430000</v>
      </c>
      <c r="F12" s="47" t="s">
        <v>91</v>
      </c>
      <c r="G12" s="4"/>
      <c r="H12" s="42"/>
    </row>
    <row r="13" spans="1:13" s="111" customFormat="1">
      <c r="A13" s="42"/>
      <c r="B13" s="126">
        <v>45113</v>
      </c>
      <c r="C13" s="41" t="s">
        <v>52</v>
      </c>
      <c r="D13" s="1" t="s">
        <v>13</v>
      </c>
      <c r="E13" s="51">
        <v>370000</v>
      </c>
      <c r="F13" s="53" t="s">
        <v>32</v>
      </c>
      <c r="G13" s="4"/>
      <c r="H13" s="42"/>
    </row>
    <row r="14" spans="1:13" s="111" customFormat="1">
      <c r="A14" s="42"/>
      <c r="B14" s="126">
        <v>45113</v>
      </c>
      <c r="C14" s="14" t="s">
        <v>51</v>
      </c>
      <c r="D14" s="1" t="s">
        <v>13</v>
      </c>
      <c r="E14" s="51">
        <v>460000</v>
      </c>
      <c r="F14" s="47" t="s">
        <v>70</v>
      </c>
      <c r="G14" s="4"/>
      <c r="H14" s="42"/>
    </row>
    <row r="15" spans="1:13">
      <c r="A15" s="42"/>
      <c r="B15" s="126">
        <v>45113</v>
      </c>
      <c r="C15" s="41" t="s">
        <v>131</v>
      </c>
      <c r="D15" s="1" t="s">
        <v>13</v>
      </c>
      <c r="E15" s="51">
        <v>20000</v>
      </c>
      <c r="F15" s="47" t="s">
        <v>98</v>
      </c>
      <c r="G15" s="4"/>
      <c r="H15" s="42"/>
    </row>
    <row r="16" spans="1:13" s="111" customFormat="1">
      <c r="A16" s="42"/>
      <c r="B16" s="126">
        <v>45114</v>
      </c>
      <c r="C16" s="41" t="s">
        <v>71</v>
      </c>
      <c r="D16" s="1" t="s">
        <v>13</v>
      </c>
      <c r="E16" s="51">
        <v>220000</v>
      </c>
      <c r="F16" s="47" t="s">
        <v>41</v>
      </c>
      <c r="G16" s="4"/>
      <c r="H16" s="42"/>
    </row>
    <row r="17" spans="1:10" s="111" customFormat="1">
      <c r="A17" s="42"/>
      <c r="B17" s="126">
        <v>45114</v>
      </c>
      <c r="C17" s="41" t="s">
        <v>54</v>
      </c>
      <c r="D17" s="1" t="s">
        <v>13</v>
      </c>
      <c r="E17" s="51">
        <v>145000</v>
      </c>
      <c r="F17" s="47" t="s">
        <v>42</v>
      </c>
      <c r="G17" s="4"/>
      <c r="H17" s="42"/>
    </row>
    <row r="18" spans="1:10" s="111" customFormat="1">
      <c r="A18" s="42"/>
      <c r="B18" s="126">
        <v>45117</v>
      </c>
      <c r="C18" s="41" t="s">
        <v>72</v>
      </c>
      <c r="D18" s="1" t="s">
        <v>13</v>
      </c>
      <c r="E18" s="51">
        <v>20000</v>
      </c>
      <c r="F18" s="47" t="s">
        <v>91</v>
      </c>
      <c r="G18" s="4"/>
      <c r="H18" s="42"/>
    </row>
    <row r="19" spans="1:10" s="111" customFormat="1">
      <c r="A19" s="42"/>
      <c r="B19" s="126">
        <v>45117</v>
      </c>
      <c r="C19" s="41" t="s">
        <v>66</v>
      </c>
      <c r="D19" s="1" t="s">
        <v>13</v>
      </c>
      <c r="E19" s="51">
        <v>440000</v>
      </c>
      <c r="F19" s="53" t="s">
        <v>40</v>
      </c>
      <c r="G19" s="4"/>
      <c r="H19" s="42"/>
    </row>
    <row r="20" spans="1:10" s="111" customFormat="1">
      <c r="A20" s="42"/>
      <c r="B20" s="126">
        <v>45117</v>
      </c>
      <c r="C20" s="41" t="s">
        <v>71</v>
      </c>
      <c r="D20" s="1" t="s">
        <v>13</v>
      </c>
      <c r="E20" s="51">
        <v>40000</v>
      </c>
      <c r="F20" s="47" t="s">
        <v>41</v>
      </c>
      <c r="G20" s="4"/>
      <c r="H20" s="42"/>
    </row>
    <row r="21" spans="1:10" s="111" customFormat="1">
      <c r="A21" s="42"/>
      <c r="B21" s="126">
        <v>45117</v>
      </c>
      <c r="C21" s="41" t="s">
        <v>53</v>
      </c>
      <c r="D21" s="1" t="s">
        <v>13</v>
      </c>
      <c r="E21" s="51">
        <v>435000</v>
      </c>
      <c r="F21" s="47" t="s">
        <v>43</v>
      </c>
      <c r="G21" s="4"/>
      <c r="H21" s="42"/>
    </row>
    <row r="22" spans="1:10" s="111" customFormat="1">
      <c r="A22" s="42"/>
      <c r="B22" s="126">
        <v>45117</v>
      </c>
      <c r="C22" s="41" t="s">
        <v>37</v>
      </c>
      <c r="D22" s="1" t="s">
        <v>14</v>
      </c>
      <c r="E22" s="51">
        <v>27000</v>
      </c>
      <c r="F22" s="47" t="s">
        <v>64</v>
      </c>
      <c r="G22" s="4"/>
      <c r="H22" s="42"/>
    </row>
    <row r="23" spans="1:10" s="111" customFormat="1">
      <c r="A23" s="42"/>
      <c r="B23" s="126">
        <v>45117</v>
      </c>
      <c r="C23" s="41" t="s">
        <v>34</v>
      </c>
      <c r="D23" s="1" t="s">
        <v>13</v>
      </c>
      <c r="E23" s="51">
        <v>480000</v>
      </c>
      <c r="F23" s="47" t="s">
        <v>45</v>
      </c>
      <c r="G23" s="4"/>
      <c r="H23" s="42"/>
    </row>
    <row r="24" spans="1:10" s="111" customFormat="1">
      <c r="A24" s="42"/>
      <c r="B24" s="126">
        <v>45118</v>
      </c>
      <c r="C24" s="41" t="s">
        <v>89</v>
      </c>
      <c r="D24" s="1" t="s">
        <v>13</v>
      </c>
      <c r="E24" s="51">
        <v>305000</v>
      </c>
      <c r="F24" s="47" t="s">
        <v>90</v>
      </c>
      <c r="G24" s="4"/>
      <c r="H24" s="42"/>
    </row>
    <row r="25" spans="1:10" s="111" customFormat="1">
      <c r="A25" s="42"/>
      <c r="B25" s="126">
        <v>45118</v>
      </c>
      <c r="C25" s="41" t="s">
        <v>33</v>
      </c>
      <c r="D25" s="1" t="s">
        <v>13</v>
      </c>
      <c r="E25" s="51">
        <v>555000</v>
      </c>
      <c r="F25" s="47" t="s">
        <v>44</v>
      </c>
      <c r="G25" s="4"/>
      <c r="H25" s="42"/>
    </row>
    <row r="26" spans="1:10" s="111" customFormat="1">
      <c r="A26" s="42"/>
      <c r="B26" s="126">
        <v>45118</v>
      </c>
      <c r="C26" s="41" t="s">
        <v>69</v>
      </c>
      <c r="D26" s="1" t="s">
        <v>13</v>
      </c>
      <c r="E26" s="51">
        <v>705000</v>
      </c>
      <c r="F26" s="47" t="s">
        <v>47</v>
      </c>
      <c r="G26" s="4"/>
      <c r="H26" s="42"/>
    </row>
    <row r="27" spans="1:10" s="111" customFormat="1">
      <c r="A27" s="42"/>
      <c r="B27" s="126">
        <v>45118</v>
      </c>
      <c r="C27" s="41" t="s">
        <v>96</v>
      </c>
      <c r="D27" s="1" t="s">
        <v>13</v>
      </c>
      <c r="E27" s="51">
        <v>180000</v>
      </c>
      <c r="F27" s="47" t="s">
        <v>46</v>
      </c>
      <c r="G27" s="4"/>
      <c r="H27" s="42"/>
    </row>
    <row r="28" spans="1:10" s="111" customFormat="1">
      <c r="A28" s="42"/>
      <c r="B28" s="126">
        <v>45118</v>
      </c>
      <c r="C28" s="41" t="s">
        <v>65</v>
      </c>
      <c r="D28" s="1" t="s">
        <v>13</v>
      </c>
      <c r="E28" s="51">
        <v>325000</v>
      </c>
      <c r="F28" s="47" t="s">
        <v>73</v>
      </c>
      <c r="G28" s="4"/>
      <c r="H28" s="42"/>
    </row>
    <row r="29" spans="1:10" s="111" customFormat="1">
      <c r="A29" s="42"/>
      <c r="B29" s="126">
        <v>45118</v>
      </c>
      <c r="C29" s="41" t="s">
        <v>35</v>
      </c>
      <c r="D29" s="1" t="s">
        <v>13</v>
      </c>
      <c r="E29" s="51">
        <v>590000</v>
      </c>
      <c r="F29" s="53" t="s">
        <v>120</v>
      </c>
      <c r="G29" s="121"/>
      <c r="H29" s="42"/>
      <c r="J29" s="125"/>
    </row>
    <row r="30" spans="1:10" s="111" customFormat="1">
      <c r="A30" s="42"/>
      <c r="B30" s="126">
        <v>45118</v>
      </c>
      <c r="C30" s="41" t="s">
        <v>35</v>
      </c>
      <c r="D30" s="1" t="s">
        <v>13</v>
      </c>
      <c r="E30" s="51">
        <v>130000</v>
      </c>
      <c r="F30" s="47" t="s">
        <v>121</v>
      </c>
      <c r="G30" s="4"/>
      <c r="H30" s="42"/>
    </row>
    <row r="31" spans="1:10" s="111" customFormat="1">
      <c r="A31" s="42"/>
      <c r="B31" s="126">
        <v>45118</v>
      </c>
      <c r="C31" s="41" t="s">
        <v>36</v>
      </c>
      <c r="D31" s="1" t="s">
        <v>13</v>
      </c>
      <c r="E31" s="51">
        <v>65000</v>
      </c>
      <c r="F31" s="47" t="s">
        <v>48</v>
      </c>
      <c r="G31" s="4"/>
      <c r="H31" s="42"/>
    </row>
    <row r="32" spans="1:10" s="111" customFormat="1">
      <c r="A32" s="42"/>
      <c r="B32" s="126">
        <v>45118</v>
      </c>
      <c r="C32" s="41" t="s">
        <v>89</v>
      </c>
      <c r="D32" s="1" t="s">
        <v>13</v>
      </c>
      <c r="E32" s="51">
        <v>20000</v>
      </c>
      <c r="F32" s="47" t="s">
        <v>90</v>
      </c>
      <c r="G32" s="4"/>
      <c r="H32" s="42"/>
    </row>
    <row r="33" spans="1:10" s="111" customFormat="1">
      <c r="A33" s="42"/>
      <c r="B33" s="126">
        <v>45118</v>
      </c>
      <c r="C33" s="41" t="s">
        <v>97</v>
      </c>
      <c r="D33" s="1" t="s">
        <v>13</v>
      </c>
      <c r="E33" s="51">
        <v>145000</v>
      </c>
      <c r="F33" s="47" t="s">
        <v>49</v>
      </c>
      <c r="G33" s="4"/>
      <c r="H33" s="42"/>
      <c r="J33" s="124"/>
    </row>
    <row r="34" spans="1:10" s="111" customFormat="1">
      <c r="A34" s="42"/>
      <c r="B34" s="126">
        <v>45119</v>
      </c>
      <c r="C34" s="41" t="s">
        <v>58</v>
      </c>
      <c r="D34" s="42" t="s">
        <v>13</v>
      </c>
      <c r="E34" s="51">
        <v>235000</v>
      </c>
      <c r="F34" s="47" t="s">
        <v>59</v>
      </c>
      <c r="G34" s="4"/>
      <c r="H34" s="42"/>
    </row>
    <row r="35" spans="1:10" s="111" customFormat="1">
      <c r="A35" s="42"/>
      <c r="B35" s="126">
        <v>45119</v>
      </c>
      <c r="C35" s="41" t="s">
        <v>34</v>
      </c>
      <c r="D35" s="1" t="s">
        <v>13</v>
      </c>
      <c r="E35" s="51">
        <v>20000</v>
      </c>
      <c r="F35" s="47" t="s">
        <v>45</v>
      </c>
      <c r="G35" s="4"/>
      <c r="H35" s="42"/>
    </row>
    <row r="36" spans="1:10" s="111" customFormat="1">
      <c r="A36" s="42"/>
      <c r="B36" s="126">
        <v>45120</v>
      </c>
      <c r="C36" s="41" t="s">
        <v>122</v>
      </c>
      <c r="D36" s="1" t="s">
        <v>13</v>
      </c>
      <c r="E36" s="51">
        <v>20000</v>
      </c>
      <c r="F36" s="47" t="s">
        <v>98</v>
      </c>
      <c r="G36" s="4"/>
      <c r="H36" s="42"/>
      <c r="J36" s="124"/>
    </row>
    <row r="37" spans="1:10" s="111" customFormat="1">
      <c r="A37" s="42"/>
      <c r="B37" s="126">
        <v>45121</v>
      </c>
      <c r="C37" s="41" t="s">
        <v>123</v>
      </c>
      <c r="D37" s="1" t="s">
        <v>13</v>
      </c>
      <c r="E37" s="51">
        <v>6000</v>
      </c>
      <c r="F37" s="47" t="s">
        <v>124</v>
      </c>
      <c r="G37" s="4"/>
      <c r="H37" s="42"/>
    </row>
    <row r="38" spans="1:10" s="111" customFormat="1">
      <c r="A38" s="42"/>
      <c r="B38" s="126">
        <v>45127</v>
      </c>
      <c r="C38" s="41" t="s">
        <v>75</v>
      </c>
      <c r="D38" s="46" t="s">
        <v>132</v>
      </c>
      <c r="E38" s="114">
        <v>400000</v>
      </c>
      <c r="F38" s="47" t="s">
        <v>74</v>
      </c>
      <c r="G38" s="4"/>
      <c r="H38" s="42"/>
    </row>
    <row r="39" spans="1:10" s="111" customFormat="1">
      <c r="A39" s="42"/>
      <c r="B39" s="126">
        <v>45131</v>
      </c>
      <c r="C39" s="41" t="s">
        <v>58</v>
      </c>
      <c r="D39" s="42" t="s">
        <v>13</v>
      </c>
      <c r="E39" s="51">
        <v>60000</v>
      </c>
      <c r="F39" s="47" t="s">
        <v>59</v>
      </c>
      <c r="G39" s="4"/>
      <c r="H39" s="42"/>
    </row>
    <row r="40" spans="1:10" s="111" customFormat="1">
      <c r="A40" s="42"/>
      <c r="B40" s="126">
        <v>45132</v>
      </c>
      <c r="C40" s="41" t="s">
        <v>127</v>
      </c>
      <c r="D40" s="42" t="s">
        <v>13</v>
      </c>
      <c r="E40" s="51">
        <v>5000</v>
      </c>
      <c r="F40" s="47" t="s">
        <v>128</v>
      </c>
      <c r="G40" s="4"/>
      <c r="H40" s="42"/>
    </row>
    <row r="41" spans="1:10" s="111" customFormat="1">
      <c r="A41" s="42"/>
      <c r="B41" s="126">
        <v>45134</v>
      </c>
      <c r="C41" s="41" t="s">
        <v>125</v>
      </c>
      <c r="D41" s="46" t="s">
        <v>55</v>
      </c>
      <c r="E41" s="51">
        <f>310500</f>
        <v>310500</v>
      </c>
      <c r="F41" s="47" t="s">
        <v>126</v>
      </c>
      <c r="G41" s="4"/>
      <c r="H41" s="42">
        <f>10000+30000+1000+3000+1000+1000+1000+1000+2000+5000+1000+1000+1000+3000+1000+1000+2000+1000+1000+2000+5000+3000+3000+2000+5000+2000+20000+3000+3000+2000+2000</f>
        <v>119000</v>
      </c>
    </row>
    <row r="42" spans="1:10" s="111" customFormat="1">
      <c r="A42" s="42"/>
      <c r="B42" s="126">
        <v>45135</v>
      </c>
      <c r="C42" s="41" t="s">
        <v>112</v>
      </c>
      <c r="D42" s="42" t="s">
        <v>13</v>
      </c>
      <c r="E42" s="51">
        <v>25000</v>
      </c>
      <c r="F42" s="47" t="s">
        <v>98</v>
      </c>
      <c r="G42" s="4"/>
      <c r="H42" s="42">
        <f>2000+3000+2000+5000+2000+2000+10000+2000+1000+2000+3000+1000+2000+1000+5000+2000+2000+10000+2000+3000+4000+2000+2000+2000+2000+5000+2000+2000+2000+5000+3000+1000+2000+3000+2000+1000+2000+1000+3000+2000+3000+2000+4500+2000+1000+3000+3000+3000+3000+3000</f>
        <v>137500</v>
      </c>
    </row>
    <row r="43" spans="1:10" s="111" customFormat="1">
      <c r="A43" s="42"/>
      <c r="B43" s="127">
        <v>45138</v>
      </c>
      <c r="C43" s="41" t="s">
        <v>129</v>
      </c>
      <c r="D43" s="42" t="s">
        <v>13</v>
      </c>
      <c r="E43" s="51">
        <v>25000</v>
      </c>
      <c r="F43" s="47" t="s">
        <v>98</v>
      </c>
      <c r="G43" s="4"/>
      <c r="H43" s="42">
        <f>5000+2000+1000+3000+2000+1000+1000+1000+2000+3000+10000+3000+2000+1000+3000+2000+1000+2000+2000+2000+2000+1000+2000</f>
        <v>54000</v>
      </c>
    </row>
    <row r="44" spans="1:10" s="111" customFormat="1">
      <c r="A44" s="42"/>
      <c r="B44" s="127">
        <v>45138</v>
      </c>
      <c r="C44" s="41" t="s">
        <v>119</v>
      </c>
      <c r="D44" s="42" t="s">
        <v>13</v>
      </c>
      <c r="E44" s="51">
        <v>25000</v>
      </c>
      <c r="F44" s="47" t="s">
        <v>98</v>
      </c>
      <c r="G44" s="4"/>
      <c r="H44" s="42"/>
    </row>
    <row r="45" spans="1:10" s="111" customFormat="1">
      <c r="A45" s="42"/>
      <c r="B45" s="127">
        <v>45138</v>
      </c>
      <c r="C45" s="41" t="s">
        <v>130</v>
      </c>
      <c r="D45" s="42" t="s">
        <v>13</v>
      </c>
      <c r="E45" s="128">
        <v>25000</v>
      </c>
      <c r="F45" s="47" t="s">
        <v>98</v>
      </c>
      <c r="G45" s="4"/>
      <c r="H45" s="42"/>
    </row>
    <row r="46" spans="1:10" ht="15.75" thickBot="1">
      <c r="A46" s="1"/>
      <c r="B46" s="1"/>
      <c r="C46" s="154" t="s">
        <v>16</v>
      </c>
      <c r="D46" s="155"/>
      <c r="E46" s="18">
        <f>SUM(E5:E45)</f>
        <v>7506500</v>
      </c>
      <c r="F46" s="3"/>
      <c r="G46" s="4"/>
      <c r="H46" s="42"/>
    </row>
    <row r="47" spans="1:10">
      <c r="A47" s="1"/>
      <c r="B47" s="1"/>
      <c r="C47" s="1" t="s">
        <v>17</v>
      </c>
      <c r="D47" s="3"/>
      <c r="E47" s="15"/>
      <c r="F47" s="55"/>
      <c r="G47" s="4"/>
      <c r="H47" s="42"/>
    </row>
    <row r="48" spans="1:10">
      <c r="A48" s="1"/>
      <c r="B48" s="153" t="s">
        <v>11</v>
      </c>
      <c r="C48" s="137"/>
      <c r="D48" s="137"/>
      <c r="E48" s="137"/>
      <c r="F48" s="143"/>
      <c r="G48" s="3"/>
      <c r="H48" s="42"/>
    </row>
    <row r="49" spans="1:8">
      <c r="A49" s="1"/>
      <c r="B49" s="46" t="s">
        <v>76</v>
      </c>
      <c r="C49" s="1"/>
      <c r="D49" s="1"/>
      <c r="E49" s="1"/>
      <c r="F49" s="76">
        <f ca="1">+SUMIF($D$5:$F$42,B49,$E$5:$E$42)</f>
        <v>0</v>
      </c>
      <c r="G49" s="3"/>
      <c r="H49" s="42"/>
    </row>
    <row r="50" spans="1:8">
      <c r="A50" s="1"/>
      <c r="B50" s="1" t="s">
        <v>12</v>
      </c>
      <c r="C50" s="1"/>
      <c r="D50" s="1"/>
      <c r="E50" s="1"/>
      <c r="F50" s="76">
        <f ca="1">+SUMIF($D$5:$F$42,B50,$E$5:$E$42)</f>
        <v>0</v>
      </c>
      <c r="G50" s="3"/>
      <c r="H50" s="42"/>
    </row>
    <row r="51" spans="1:8">
      <c r="A51" s="1"/>
      <c r="B51" s="1" t="s">
        <v>13</v>
      </c>
      <c r="C51" s="1"/>
      <c r="D51" s="1"/>
      <c r="E51" s="1"/>
      <c r="F51" s="76">
        <f ca="1">+SUMIF($D$5:$F$45,B51,$E$5:$E$45)</f>
        <v>6769000</v>
      </c>
      <c r="H51" s="42"/>
    </row>
    <row r="52" spans="1:8">
      <c r="A52" s="1"/>
      <c r="B52" s="1" t="s">
        <v>14</v>
      </c>
      <c r="C52" s="1"/>
      <c r="D52" s="1"/>
      <c r="E52" s="1"/>
      <c r="F52" s="76">
        <f ca="1">+SUMIF($D$5:$F$45,B52,$E$5:$E$45)</f>
        <v>27000</v>
      </c>
      <c r="G52" s="3"/>
      <c r="H52" s="42"/>
    </row>
    <row r="53" spans="1:8">
      <c r="A53" s="1"/>
      <c r="B53" s="1" t="s">
        <v>15</v>
      </c>
      <c r="C53" s="1"/>
      <c r="D53" s="1"/>
      <c r="E53" s="1"/>
      <c r="F53" s="76">
        <f ca="1">+SUMIF($D$5:$F$45,B53,$E$5:$E$45)</f>
        <v>0</v>
      </c>
      <c r="G53" s="3"/>
      <c r="H53" s="42"/>
    </row>
    <row r="54" spans="1:8">
      <c r="A54" s="1"/>
      <c r="B54" s="46" t="s">
        <v>55</v>
      </c>
      <c r="C54" s="1"/>
      <c r="D54" s="1"/>
      <c r="E54" s="1"/>
      <c r="F54" s="76">
        <f ca="1">+SUMIF($D$5:$F$45,B54,$E$5:$E$45)</f>
        <v>310500</v>
      </c>
      <c r="G54" s="3"/>
      <c r="H54" s="42"/>
    </row>
    <row r="55" spans="1:8" s="111" customFormat="1">
      <c r="A55" s="42"/>
      <c r="B55" s="46" t="s">
        <v>132</v>
      </c>
      <c r="C55" s="42"/>
      <c r="D55" s="42"/>
      <c r="E55" s="42"/>
      <c r="F55" s="76">
        <f ca="1">+SUMIF($D$5:$F$45,B55,$E$5:$E$45)</f>
        <v>400000</v>
      </c>
      <c r="G55" s="129"/>
      <c r="H55" s="42"/>
    </row>
    <row r="56" spans="1:8">
      <c r="A56" s="1"/>
      <c r="B56" s="1"/>
      <c r="C56" s="1"/>
      <c r="D56" s="1"/>
      <c r="E56" s="1"/>
      <c r="F56" s="16">
        <f ca="1">SUM(F49:F55)</f>
        <v>7506500</v>
      </c>
      <c r="G56" s="123"/>
      <c r="H56" s="42"/>
    </row>
    <row r="57" spans="1:8">
      <c r="A57" s="1"/>
      <c r="B57" s="1"/>
      <c r="C57" s="1"/>
      <c r="D57" s="122" t="s">
        <v>82</v>
      </c>
      <c r="E57" s="1"/>
      <c r="F57" s="17">
        <f ca="1">+F56-F55</f>
        <v>7106500</v>
      </c>
      <c r="H57" s="42"/>
    </row>
    <row r="58" spans="1:8">
      <c r="A58" s="1"/>
      <c r="B58" s="1"/>
      <c r="C58" s="1"/>
      <c r="D58" s="3"/>
      <c r="E58" s="1"/>
      <c r="F58" s="3"/>
      <c r="G58" s="3"/>
      <c r="H58" s="42"/>
    </row>
    <row r="59" spans="1:8">
      <c r="A59" s="1"/>
      <c r="B59" s="1"/>
      <c r="C59" s="1"/>
      <c r="D59" s="3"/>
      <c r="E59" s="1"/>
      <c r="F59" s="3"/>
      <c r="G59" s="3"/>
      <c r="H59" s="42"/>
    </row>
    <row r="60" spans="1:8">
      <c r="A60" s="1"/>
      <c r="B60" s="1"/>
      <c r="C60" s="1"/>
      <c r="D60" s="3"/>
      <c r="E60" s="1"/>
      <c r="F60" s="3"/>
      <c r="G60" s="3"/>
      <c r="H60" s="42"/>
    </row>
    <row r="61" spans="1:8">
      <c r="A61" s="1"/>
      <c r="B61" s="1"/>
      <c r="C61" s="1"/>
      <c r="D61" s="3"/>
      <c r="E61" s="1"/>
      <c r="F61" s="3"/>
      <c r="G61" s="3"/>
      <c r="H61" s="42"/>
    </row>
    <row r="62" spans="1:8">
      <c r="A62" s="1"/>
      <c r="B62" s="1"/>
      <c r="C62" s="1"/>
      <c r="D62" s="3"/>
      <c r="E62" s="1"/>
      <c r="F62" s="3"/>
      <c r="G62" s="3"/>
      <c r="H62" s="42"/>
    </row>
    <row r="63" spans="1:8">
      <c r="A63" s="1"/>
      <c r="B63" s="1"/>
      <c r="C63" s="1"/>
      <c r="D63" s="3"/>
      <c r="E63" s="1"/>
      <c r="F63" s="3"/>
      <c r="G63" s="3"/>
      <c r="H63" s="42"/>
    </row>
    <row r="64" spans="1:8">
      <c r="A64" s="1"/>
      <c r="B64" s="1"/>
      <c r="C64" s="1"/>
      <c r="D64" s="3"/>
      <c r="E64" s="1"/>
      <c r="F64" s="3"/>
      <c r="G64" s="3"/>
      <c r="H64" s="42"/>
    </row>
    <row r="65" spans="1:13">
      <c r="A65" s="1"/>
      <c r="B65" s="1"/>
      <c r="C65" s="1"/>
      <c r="D65" s="3"/>
      <c r="E65" s="1"/>
      <c r="F65" s="3"/>
      <c r="G65" s="3"/>
      <c r="H65" s="42"/>
    </row>
    <row r="66" spans="1:13">
      <c r="A66" s="1"/>
      <c r="B66" s="1"/>
      <c r="C66" s="1"/>
      <c r="D66" s="3"/>
      <c r="E66" s="1"/>
      <c r="F66" s="3"/>
      <c r="G66" s="3"/>
      <c r="H66" s="42"/>
    </row>
    <row r="67" spans="1:13">
      <c r="A67" s="1"/>
      <c r="B67" s="1"/>
      <c r="C67" s="1"/>
      <c r="D67" s="3"/>
      <c r="E67" s="1"/>
      <c r="F67" s="3"/>
      <c r="G67" s="3"/>
      <c r="H67" s="42"/>
    </row>
    <row r="68" spans="1:13">
      <c r="A68" s="1"/>
      <c r="B68" s="1"/>
      <c r="C68" s="1"/>
      <c r="D68" s="3"/>
      <c r="E68" s="1"/>
      <c r="F68" s="3"/>
      <c r="G68" s="3"/>
      <c r="H68" s="42"/>
    </row>
    <row r="69" spans="1:13">
      <c r="A69" s="1"/>
      <c r="B69" s="1"/>
      <c r="C69" s="1"/>
      <c r="D69" s="3"/>
      <c r="E69" s="1"/>
      <c r="F69" s="3"/>
      <c r="G69" s="3"/>
      <c r="H69" s="42"/>
    </row>
    <row r="70" spans="1:13">
      <c r="A70" s="1"/>
      <c r="B70" s="1"/>
      <c r="C70" s="1"/>
      <c r="D70" s="3"/>
      <c r="E70" s="1"/>
      <c r="F70" s="3"/>
      <c r="G70" s="3"/>
      <c r="H70" s="42"/>
    </row>
    <row r="71" spans="1:13">
      <c r="A71" s="1"/>
      <c r="B71" s="1"/>
      <c r="C71" s="1"/>
      <c r="D71" s="3"/>
      <c r="E71" s="1"/>
      <c r="F71" s="3"/>
      <c r="G71" s="3"/>
      <c r="H71" s="42"/>
    </row>
    <row r="72" spans="1:13">
      <c r="A72" s="1"/>
      <c r="B72" s="1"/>
      <c r="C72" s="1"/>
      <c r="D72" s="3"/>
      <c r="E72" s="1"/>
      <c r="F72" s="3"/>
      <c r="G72" s="3"/>
      <c r="H72" s="42"/>
    </row>
    <row r="73" spans="1:13">
      <c r="A73" s="1"/>
      <c r="B73" s="1"/>
      <c r="C73" s="1"/>
      <c r="D73" s="3"/>
      <c r="E73" s="1"/>
      <c r="F73" s="3"/>
      <c r="G73" s="3"/>
      <c r="H73" s="42"/>
    </row>
    <row r="74" spans="1:13">
      <c r="A74" s="1"/>
      <c r="B74" s="1"/>
      <c r="C74" s="1"/>
      <c r="D74" s="3"/>
      <c r="E74" s="1"/>
      <c r="F74" s="3"/>
      <c r="G74" s="3"/>
      <c r="H74" s="42"/>
    </row>
    <row r="75" spans="1:13">
      <c r="A75" s="1"/>
      <c r="B75" s="1"/>
      <c r="C75" s="1"/>
      <c r="D75" s="3"/>
      <c r="E75" s="1"/>
      <c r="F75" s="3"/>
      <c r="G75" s="3"/>
      <c r="H75" s="42"/>
    </row>
    <row r="76" spans="1:13">
      <c r="A76" s="1"/>
      <c r="B76" s="1"/>
      <c r="C76" s="1"/>
      <c r="D76" s="3"/>
      <c r="E76" s="1"/>
      <c r="F76" s="3"/>
      <c r="G76" s="3"/>
      <c r="H76" s="42"/>
    </row>
    <row r="77" spans="1:13">
      <c r="A77" s="1"/>
      <c r="B77" s="1"/>
      <c r="C77" s="1"/>
      <c r="D77" s="3"/>
      <c r="E77" s="1"/>
      <c r="F77" s="3"/>
      <c r="G77" s="3"/>
      <c r="H77" s="42"/>
    </row>
    <row r="78" spans="1:13">
      <c r="A78" s="1"/>
      <c r="B78" s="1"/>
      <c r="C78" s="1"/>
      <c r="D78" s="3"/>
      <c r="E78" s="1"/>
      <c r="F78" s="3"/>
      <c r="G78" s="3"/>
      <c r="H78" s="42"/>
    </row>
    <row r="79" spans="1:13">
      <c r="A79" s="1"/>
      <c r="B79" s="1"/>
      <c r="C79" s="1"/>
      <c r="D79" s="3"/>
      <c r="E79" s="1"/>
      <c r="F79" s="3"/>
      <c r="G79" s="3"/>
      <c r="H79" s="42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3"/>
      <c r="E237" s="1"/>
      <c r="F237" s="3"/>
      <c r="G237" s="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3"/>
      <c r="E238" s="1"/>
      <c r="F238" s="3"/>
      <c r="G238" s="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3"/>
      <c r="E239" s="1"/>
      <c r="F239" s="3"/>
      <c r="G239" s="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3"/>
      <c r="E240" s="1"/>
      <c r="F240" s="3"/>
      <c r="G240" s="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3"/>
      <c r="E241" s="1"/>
      <c r="F241" s="3"/>
      <c r="G241" s="3"/>
      <c r="H241" s="1"/>
      <c r="I241" s="1"/>
      <c r="J241" s="1"/>
      <c r="K241" s="1"/>
      <c r="L241" s="1"/>
      <c r="M241" s="1"/>
    </row>
    <row r="242" spans="1:13" ht="15.75" customHeight="1">
      <c r="H242" s="1"/>
      <c r="I242" s="1"/>
      <c r="J242" s="1"/>
      <c r="K242" s="1"/>
      <c r="L242" s="1"/>
      <c r="M242" s="1"/>
    </row>
    <row r="243" spans="1:13" ht="15.75" customHeight="1">
      <c r="H243" s="1"/>
      <c r="I243" s="1"/>
      <c r="J243" s="1"/>
      <c r="K243" s="1"/>
      <c r="L243" s="1"/>
      <c r="M243" s="1"/>
    </row>
    <row r="244" spans="1:13" ht="15.75" customHeight="1">
      <c r="H244" s="1"/>
      <c r="I244" s="1"/>
      <c r="J244" s="1"/>
      <c r="K244" s="1"/>
      <c r="L244" s="1"/>
      <c r="M244" s="1"/>
    </row>
    <row r="245" spans="1:13" ht="15.75" customHeight="1">
      <c r="H245" s="1"/>
      <c r="I245" s="1"/>
      <c r="J245" s="1"/>
      <c r="K245" s="1"/>
      <c r="L245" s="1"/>
      <c r="M245" s="1"/>
    </row>
    <row r="246" spans="1:13" ht="15.75" customHeight="1">
      <c r="H246" s="1"/>
      <c r="I246" s="1"/>
      <c r="J246" s="1"/>
      <c r="K246" s="1"/>
      <c r="L246" s="1"/>
      <c r="M246" s="1"/>
    </row>
    <row r="247" spans="1:13" ht="15.75" customHeight="1">
      <c r="H247" s="1"/>
      <c r="I247" s="1"/>
      <c r="J247" s="1"/>
      <c r="K247" s="1"/>
      <c r="L247" s="1"/>
      <c r="M247" s="1"/>
    </row>
    <row r="248" spans="1:13" ht="15.75" customHeight="1">
      <c r="H248" s="1"/>
      <c r="I248" s="1"/>
      <c r="J248" s="1"/>
      <c r="K248" s="1"/>
      <c r="L248" s="1"/>
      <c r="M248" s="1"/>
    </row>
    <row r="249" spans="1:13" ht="15.75" customHeight="1">
      <c r="H249" s="1"/>
      <c r="I249" s="1"/>
      <c r="J249" s="1"/>
      <c r="K249" s="1"/>
      <c r="L249" s="1"/>
      <c r="M249" s="1"/>
    </row>
    <row r="250" spans="1:13" ht="15.75" customHeight="1">
      <c r="H250" s="1"/>
      <c r="I250" s="1"/>
      <c r="J250" s="1"/>
      <c r="K250" s="1"/>
      <c r="L250" s="1"/>
      <c r="M250" s="1"/>
    </row>
    <row r="251" spans="1:13" ht="15.75" customHeight="1">
      <c r="H251" s="1"/>
      <c r="I251" s="1"/>
      <c r="J251" s="1"/>
      <c r="K251" s="1"/>
      <c r="L251" s="1"/>
      <c r="M251" s="1"/>
    </row>
    <row r="252" spans="1:13" ht="15.75" customHeight="1">
      <c r="H252" s="1"/>
      <c r="I252" s="1"/>
      <c r="J252" s="1"/>
      <c r="K252" s="1"/>
      <c r="L252" s="1"/>
      <c r="M252" s="1"/>
    </row>
    <row r="253" spans="1:13" ht="15.75" customHeight="1">
      <c r="H253" s="1"/>
      <c r="I253" s="1"/>
      <c r="J253" s="1"/>
      <c r="K253" s="1"/>
      <c r="L253" s="1"/>
      <c r="M253" s="1"/>
    </row>
    <row r="254" spans="1:13" ht="15.75" customHeight="1">
      <c r="H254" s="1"/>
      <c r="I254" s="1"/>
      <c r="J254" s="1"/>
      <c r="K254" s="1"/>
      <c r="L254" s="1"/>
      <c r="M254" s="1"/>
    </row>
    <row r="255" spans="1:13" ht="15.75" customHeight="1">
      <c r="H255" s="1"/>
      <c r="I255" s="1"/>
      <c r="J255" s="1"/>
      <c r="K255" s="1"/>
      <c r="L255" s="1"/>
      <c r="M255" s="1"/>
    </row>
    <row r="256" spans="1:13" ht="15.75" customHeight="1">
      <c r="H256" s="1"/>
      <c r="I256" s="1"/>
      <c r="J256" s="1"/>
      <c r="K256" s="1"/>
      <c r="L256" s="1"/>
      <c r="M256" s="1"/>
    </row>
    <row r="257" spans="8:13" ht="15.75" customHeight="1">
      <c r="H257" s="1"/>
      <c r="I257" s="1"/>
      <c r="J257" s="1"/>
      <c r="K257" s="1"/>
      <c r="L257" s="1"/>
      <c r="M257" s="1"/>
    </row>
    <row r="258" spans="8:13" ht="15.75" customHeight="1">
      <c r="H258" s="1"/>
      <c r="I258" s="1"/>
      <c r="J258" s="1"/>
      <c r="K258" s="1"/>
      <c r="L258" s="1"/>
      <c r="M258" s="1"/>
    </row>
    <row r="259" spans="8:13" ht="15.75" customHeight="1">
      <c r="H259" s="1"/>
      <c r="I259" s="1"/>
      <c r="J259" s="1"/>
      <c r="K259" s="1"/>
      <c r="L259" s="1"/>
      <c r="M259" s="1"/>
    </row>
    <row r="260" spans="8:13" ht="15.75" customHeight="1">
      <c r="H260" s="1"/>
      <c r="I260" s="1"/>
      <c r="J260" s="1"/>
      <c r="K260" s="1"/>
      <c r="L260" s="1"/>
      <c r="M260" s="1"/>
    </row>
    <row r="261" spans="8:13" ht="15.75" customHeight="1">
      <c r="H261" s="1"/>
      <c r="I261" s="1"/>
      <c r="J261" s="1"/>
      <c r="K261" s="1"/>
      <c r="L261" s="1"/>
      <c r="M261" s="1"/>
    </row>
    <row r="262" spans="8:13" ht="15.75" customHeight="1">
      <c r="H262" s="1"/>
      <c r="I262" s="1"/>
      <c r="J262" s="1"/>
      <c r="K262" s="1"/>
      <c r="L262" s="1"/>
      <c r="M262" s="1"/>
    </row>
    <row r="263" spans="8:13" ht="15.75" customHeight="1">
      <c r="H263" s="1"/>
      <c r="I263" s="1"/>
      <c r="J263" s="1"/>
      <c r="K263" s="1"/>
      <c r="L263" s="1"/>
      <c r="M263" s="1"/>
    </row>
    <row r="264" spans="8:13" ht="15.75" customHeight="1">
      <c r="H264" s="1"/>
      <c r="I264" s="1"/>
      <c r="J264" s="1"/>
      <c r="K264" s="1"/>
      <c r="L264" s="1"/>
      <c r="M264" s="1"/>
    </row>
    <row r="265" spans="8:13" ht="15.75" customHeight="1">
      <c r="H265" s="1"/>
      <c r="I265" s="1"/>
      <c r="J265" s="1"/>
      <c r="K265" s="1"/>
      <c r="L265" s="1"/>
      <c r="M265" s="1"/>
    </row>
    <row r="266" spans="8:13" ht="15.75" customHeight="1">
      <c r="H266" s="1"/>
      <c r="I266" s="1"/>
      <c r="J266" s="1"/>
      <c r="K266" s="1"/>
      <c r="L266" s="1"/>
      <c r="M266" s="1"/>
    </row>
    <row r="267" spans="8:13" ht="15.75" customHeight="1">
      <c r="H267" s="1"/>
      <c r="I267" s="1"/>
      <c r="J267" s="1"/>
      <c r="K267" s="1"/>
      <c r="L267" s="1"/>
      <c r="M267" s="1"/>
    </row>
    <row r="268" spans="8:13" ht="15.75" customHeight="1">
      <c r="H268" s="1"/>
      <c r="I268" s="1"/>
      <c r="J268" s="1"/>
      <c r="K268" s="1"/>
      <c r="L268" s="1"/>
      <c r="M268" s="1"/>
    </row>
    <row r="269" spans="8:13" ht="15.75" customHeight="1">
      <c r="H269" s="1"/>
      <c r="I269" s="1"/>
      <c r="J269" s="1"/>
      <c r="K269" s="1"/>
      <c r="L269" s="1"/>
      <c r="M269" s="1"/>
    </row>
    <row r="270" spans="8:13" ht="15.75" customHeight="1">
      <c r="H270" s="1"/>
      <c r="I270" s="1"/>
      <c r="J270" s="1"/>
      <c r="K270" s="1"/>
      <c r="L270" s="1"/>
      <c r="M270" s="1"/>
    </row>
    <row r="271" spans="8:13" ht="15.75" customHeight="1">
      <c r="H271" s="1"/>
      <c r="I271" s="1"/>
      <c r="J271" s="1"/>
      <c r="K271" s="1"/>
      <c r="L271" s="1"/>
      <c r="M271" s="1"/>
    </row>
    <row r="272" spans="8:13" ht="15.75" customHeight="1">
      <c r="H272" s="1"/>
      <c r="I272" s="1"/>
      <c r="J272" s="1"/>
      <c r="K272" s="1"/>
      <c r="L272" s="1"/>
      <c r="M272" s="1"/>
    </row>
    <row r="273" spans="8:13" ht="15.75" customHeight="1">
      <c r="H273" s="1"/>
      <c r="I273" s="1"/>
      <c r="J273" s="1"/>
      <c r="K273" s="1"/>
      <c r="L273" s="1"/>
      <c r="M273" s="1"/>
    </row>
    <row r="274" spans="8:13" ht="15.75" customHeight="1">
      <c r="H274" s="1"/>
      <c r="I274" s="1"/>
      <c r="J274" s="1"/>
      <c r="K274" s="1"/>
      <c r="L274" s="1"/>
      <c r="M274" s="1"/>
    </row>
    <row r="275" spans="8:13" ht="15.75" customHeight="1">
      <c r="H275" s="1"/>
      <c r="I275" s="1"/>
      <c r="J275" s="1"/>
      <c r="K275" s="1"/>
      <c r="L275" s="1"/>
      <c r="M275" s="1"/>
    </row>
    <row r="276" spans="8:13" ht="15.75" customHeight="1">
      <c r="H276" s="1"/>
      <c r="I276" s="1"/>
      <c r="J276" s="1"/>
      <c r="K276" s="1"/>
      <c r="L276" s="1"/>
      <c r="M276" s="1"/>
    </row>
    <row r="277" spans="8:13" ht="15.75" customHeight="1">
      <c r="H277" s="1"/>
      <c r="I277" s="1"/>
      <c r="J277" s="1"/>
      <c r="K277" s="1"/>
      <c r="L277" s="1"/>
      <c r="M277" s="1"/>
    </row>
    <row r="278" spans="8:13" ht="15.75" customHeight="1">
      <c r="H278" s="1"/>
      <c r="I278" s="1"/>
      <c r="J278" s="1"/>
      <c r="K278" s="1"/>
      <c r="L278" s="1"/>
      <c r="M278" s="1"/>
    </row>
    <row r="279" spans="8:13" ht="15.75" customHeight="1"/>
    <row r="280" spans="8:13" ht="15.75" customHeight="1"/>
    <row r="281" spans="8:13" ht="15.75" customHeight="1"/>
    <row r="282" spans="8:13" ht="15.75" customHeight="1"/>
    <row r="283" spans="8:13" ht="15.75" customHeight="1"/>
    <row r="284" spans="8:13" ht="15.75" customHeight="1"/>
    <row r="285" spans="8:13" ht="15.75" customHeight="1"/>
    <row r="286" spans="8:13" ht="15.75" customHeight="1"/>
    <row r="287" spans="8:13" ht="15.75" customHeight="1"/>
    <row r="288" spans="8:13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</sheetData>
  <autoFilter ref="B4:F56"/>
  <sortState ref="B5:F38">
    <sortCondition ref="B5:B38"/>
  </sortState>
  <mergeCells count="5">
    <mergeCell ref="C2:E2"/>
    <mergeCell ref="B48:F48"/>
    <mergeCell ref="C46:D46"/>
    <mergeCell ref="B3:F3"/>
    <mergeCell ref="C1:E1"/>
  </mergeCells>
  <pageMargins left="0.7" right="0.7" top="0.75" bottom="0.75" header="0" footer="0"/>
  <pageSetup paperSize="345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tabSelected="1" workbookViewId="0">
      <pane ySplit="5" topLeftCell="A72" activePane="bottomLeft" state="frozen"/>
      <selection pane="bottomLeft" activeCell="I90" sqref="I90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9" t="s">
        <v>0</v>
      </c>
      <c r="D1" s="19"/>
      <c r="E1" s="19"/>
      <c r="F1" s="4"/>
      <c r="G1" s="4"/>
      <c r="H1" s="4"/>
    </row>
    <row r="2" spans="1:26" ht="15" customHeight="1">
      <c r="C2" s="136" t="s">
        <v>116</v>
      </c>
      <c r="D2" s="137"/>
      <c r="E2" s="137"/>
      <c r="F2" s="137"/>
      <c r="G2" s="143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2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1">
        <v>1169025</v>
      </c>
    </row>
    <row r="11" spans="1:26" ht="15" customHeight="1">
      <c r="G11" s="23" t="s">
        <v>19</v>
      </c>
    </row>
    <row r="12" spans="1:26" ht="15.75" customHeight="1">
      <c r="J12" s="20" t="s">
        <v>18</v>
      </c>
    </row>
    <row r="13" spans="1:26" ht="15.75" customHeight="1" thickBot="1">
      <c r="J13" s="21">
        <v>7268147</v>
      </c>
    </row>
    <row r="14" spans="1:26" ht="15.75" customHeight="1" thickBot="1">
      <c r="A14" s="24"/>
      <c r="B14" s="25" t="s">
        <v>31</v>
      </c>
      <c r="C14" s="25"/>
      <c r="D14" s="25"/>
      <c r="E14" s="26">
        <f>+J13+H10</f>
        <v>8437172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.75" customHeight="1">
      <c r="H15" s="21">
        <v>2093999</v>
      </c>
      <c r="J15" s="21">
        <v>6063579</v>
      </c>
      <c r="K15" s="4" t="s">
        <v>20</v>
      </c>
      <c r="M15" s="7"/>
      <c r="R15" s="4"/>
    </row>
    <row r="16" spans="1:26" ht="15.75" customHeight="1">
      <c r="G16" s="23" t="s">
        <v>19</v>
      </c>
      <c r="K16" s="40">
        <v>44839</v>
      </c>
      <c r="M16" s="12"/>
      <c r="P16" s="23"/>
      <c r="Q16" s="23"/>
      <c r="R16" s="4"/>
      <c r="S16" s="4"/>
      <c r="T16" s="4"/>
      <c r="U16" s="4"/>
      <c r="V16" s="4"/>
    </row>
    <row r="17" spans="1:26" ht="15.75" customHeight="1">
      <c r="A17" s="4" t="s">
        <v>21</v>
      </c>
      <c r="H17" s="39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8">
        <v>44831</v>
      </c>
      <c r="B18" s="29">
        <v>400000</v>
      </c>
      <c r="L18" s="4"/>
      <c r="M18" s="12"/>
      <c r="P18" s="30"/>
      <c r="Q18" s="4"/>
      <c r="R18" s="4"/>
      <c r="S18" s="4"/>
      <c r="T18" s="4"/>
      <c r="U18" s="4"/>
      <c r="V18" s="4"/>
    </row>
    <row r="19" spans="1:26" ht="15.75" customHeight="1">
      <c r="A19" s="28">
        <v>44833</v>
      </c>
      <c r="B19" s="29">
        <v>200000</v>
      </c>
      <c r="I19" s="12">
        <f>+H15+J15</f>
        <v>8157578</v>
      </c>
      <c r="P19" s="30"/>
      <c r="Q19" s="4"/>
      <c r="R19" s="4"/>
      <c r="S19" s="4"/>
      <c r="T19" s="4"/>
      <c r="U19" s="4"/>
      <c r="V19" s="4"/>
    </row>
    <row r="20" spans="1:26" ht="15.75" customHeight="1">
      <c r="A20" s="28">
        <v>44834</v>
      </c>
      <c r="B20" s="29">
        <v>200000</v>
      </c>
      <c r="N20" s="4"/>
      <c r="O20" s="12"/>
      <c r="P20" s="30"/>
      <c r="Q20" s="4"/>
      <c r="R20" s="4"/>
      <c r="S20" s="4"/>
      <c r="T20" s="4"/>
      <c r="U20" s="4"/>
      <c r="V20" s="4"/>
    </row>
    <row r="21" spans="1:26" ht="15.75" customHeight="1">
      <c r="A21" s="28">
        <v>44839</v>
      </c>
      <c r="B21" s="31">
        <v>360120</v>
      </c>
      <c r="N21" s="4"/>
      <c r="O21" s="12"/>
      <c r="P21" s="30"/>
      <c r="Q21" s="4"/>
      <c r="R21" s="4"/>
      <c r="S21" s="4"/>
      <c r="T21" s="4"/>
      <c r="U21" s="4"/>
      <c r="V21" s="4"/>
    </row>
    <row r="22" spans="1:26" ht="15.75" customHeight="1" thickBot="1">
      <c r="A22" s="28"/>
      <c r="B22" s="32">
        <f>+B21+B18</f>
        <v>760120</v>
      </c>
      <c r="N22" s="4"/>
      <c r="O22" s="12"/>
      <c r="P22" s="30"/>
      <c r="Q22" s="4"/>
      <c r="R22" s="1"/>
      <c r="S22" s="4"/>
      <c r="T22" s="4"/>
      <c r="U22" s="4"/>
      <c r="V22" s="4"/>
    </row>
    <row r="23" spans="1:26" ht="15.75" customHeight="1" thickBot="1">
      <c r="A23" s="65" t="s">
        <v>67</v>
      </c>
      <c r="B23" s="25"/>
      <c r="C23" s="25"/>
      <c r="D23" s="25"/>
      <c r="E23" s="26">
        <f>+J15+H15</f>
        <v>8157578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J24" s="4" t="s">
        <v>20</v>
      </c>
      <c r="N24" s="4"/>
      <c r="O24" s="12"/>
      <c r="P24" s="30"/>
      <c r="Q24" s="4"/>
      <c r="R24" s="4"/>
      <c r="S24" s="4"/>
      <c r="T24" s="4"/>
      <c r="U24" s="4"/>
      <c r="V24" s="4"/>
    </row>
    <row r="25" spans="1:26" ht="15.75" customHeight="1">
      <c r="G25" s="21">
        <v>226150</v>
      </c>
      <c r="J25" s="21">
        <v>6063579</v>
      </c>
      <c r="K25" s="4"/>
      <c r="L25" s="7"/>
      <c r="N25" s="4"/>
      <c r="O25" s="12"/>
      <c r="P25" s="30"/>
      <c r="Q25" s="4"/>
      <c r="R25" s="4"/>
      <c r="S25" s="4"/>
      <c r="T25" s="4"/>
      <c r="U25" s="4"/>
      <c r="V25" s="4"/>
    </row>
    <row r="26" spans="1:26" ht="15.75" customHeight="1">
      <c r="F26" s="23" t="s">
        <v>19</v>
      </c>
      <c r="K26" s="40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9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65" t="s">
        <v>67</v>
      </c>
      <c r="B29" s="25"/>
      <c r="C29" s="25"/>
      <c r="D29" s="25"/>
      <c r="E29" s="26">
        <f>+G25+J25</f>
        <v>6289729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1">
        <v>643704</v>
      </c>
      <c r="J31" s="57">
        <v>6063579</v>
      </c>
      <c r="K31" s="58"/>
      <c r="L31" s="59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3" t="s">
        <v>19</v>
      </c>
      <c r="J32" s="60"/>
      <c r="K32" s="61">
        <v>44839</v>
      </c>
      <c r="L32" s="56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9">
        <v>44922</v>
      </c>
      <c r="J33" s="60"/>
      <c r="K33" s="58" t="s">
        <v>60</v>
      </c>
      <c r="L33" s="56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62">
        <f>+G31+J31</f>
        <v>6707283</v>
      </c>
    </row>
    <row r="35" spans="1:26" ht="15.75" customHeight="1">
      <c r="I35" s="63" t="s">
        <v>61</v>
      </c>
    </row>
    <row r="36" spans="1:26" ht="15.75" customHeight="1" thickBot="1">
      <c r="H36" s="63" t="s">
        <v>62</v>
      </c>
    </row>
    <row r="37" spans="1:26" ht="15.75" customHeight="1" thickBot="1">
      <c r="A37" s="65" t="s">
        <v>67</v>
      </c>
      <c r="B37" s="25"/>
      <c r="C37" s="25"/>
      <c r="D37" s="25"/>
      <c r="E37" s="64">
        <f>+I34-1100000</f>
        <v>5607283</v>
      </c>
      <c r="F37" s="27"/>
      <c r="G37" s="27"/>
      <c r="H37" s="25"/>
      <c r="I37" s="27" t="s">
        <v>63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H38" s="21">
        <v>256425</v>
      </c>
      <c r="K38" s="57">
        <v>6063579</v>
      </c>
      <c r="L38" s="58"/>
      <c r="M38" s="59"/>
    </row>
    <row r="39" spans="1:26" ht="15.75" customHeight="1">
      <c r="G39" s="23" t="s">
        <v>19</v>
      </c>
      <c r="K39" s="60"/>
      <c r="L39" s="61">
        <v>44839</v>
      </c>
      <c r="M39" s="56"/>
    </row>
    <row r="40" spans="1:26" ht="15.75" customHeight="1">
      <c r="H40" s="39">
        <v>44957</v>
      </c>
      <c r="K40" s="60"/>
      <c r="L40" s="58" t="s">
        <v>60</v>
      </c>
      <c r="M40" s="56"/>
    </row>
    <row r="41" spans="1:26" ht="15.75" customHeight="1">
      <c r="J41" s="62">
        <f>+H38+K38</f>
        <v>6320004</v>
      </c>
    </row>
    <row r="42" spans="1:26" ht="15.75" customHeight="1">
      <c r="J42" s="63" t="s">
        <v>61</v>
      </c>
    </row>
    <row r="43" spans="1:26" ht="15.75" customHeight="1">
      <c r="I43" s="69" t="s">
        <v>62</v>
      </c>
      <c r="J43" s="69"/>
      <c r="K43" s="69"/>
      <c r="L43" s="69"/>
      <c r="M43" s="69"/>
    </row>
    <row r="44" spans="1:26" ht="15.75" customHeight="1" thickBot="1">
      <c r="I44" s="69"/>
      <c r="J44" s="69"/>
      <c r="K44" s="69"/>
      <c r="L44" s="69"/>
      <c r="M44" s="69"/>
    </row>
    <row r="45" spans="1:26" ht="15.75" customHeight="1" thickBot="1">
      <c r="A45" s="65" t="s">
        <v>67</v>
      </c>
      <c r="B45" s="25"/>
      <c r="C45" s="25"/>
      <c r="D45" s="25"/>
      <c r="E45" s="64">
        <f>+J41</f>
        <v>6320004</v>
      </c>
      <c r="F45" s="27"/>
      <c r="G45" s="27"/>
      <c r="H45" s="25"/>
      <c r="I45" s="27" t="s">
        <v>63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H46" s="21">
        <v>749655</v>
      </c>
      <c r="K46" s="57">
        <v>4063579</v>
      </c>
      <c r="L46" s="58"/>
      <c r="M46" s="59"/>
    </row>
    <row r="47" spans="1:26" ht="15.75" customHeight="1">
      <c r="H47" s="23" t="s">
        <v>19</v>
      </c>
      <c r="K47" s="60"/>
      <c r="L47" s="61"/>
      <c r="M47" s="56"/>
    </row>
    <row r="48" spans="1:26" ht="15.75" customHeight="1">
      <c r="I48" s="39">
        <v>44985</v>
      </c>
      <c r="K48" s="60"/>
      <c r="L48" s="58"/>
      <c r="M48" s="56"/>
    </row>
    <row r="49" spans="1:26" ht="15.75" customHeight="1">
      <c r="J49" s="77">
        <f>+H46+K46</f>
        <v>4813234</v>
      </c>
    </row>
    <row r="50" spans="1:26" ht="15.75" customHeight="1">
      <c r="J50" s="63" t="s">
        <v>61</v>
      </c>
    </row>
    <row r="51" spans="1:26" ht="16.5" customHeight="1" thickBot="1"/>
    <row r="52" spans="1:26" ht="15.75" customHeight="1" thickBot="1">
      <c r="A52" s="65" t="s">
        <v>67</v>
      </c>
      <c r="B52" s="25"/>
      <c r="C52" s="25"/>
      <c r="D52" s="25"/>
      <c r="E52" s="64">
        <f>+J48</f>
        <v>0</v>
      </c>
      <c r="F52" s="27"/>
      <c r="G52" s="27"/>
      <c r="H52" s="25"/>
      <c r="I52" s="27" t="s">
        <v>63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E53" s="95" t="s">
        <v>19</v>
      </c>
      <c r="H53" s="21">
        <v>461914</v>
      </c>
      <c r="K53" s="93">
        <f>4063579-400000</f>
        <v>3663579</v>
      </c>
      <c r="L53" s="94" t="s">
        <v>86</v>
      </c>
      <c r="M53" s="59"/>
    </row>
    <row r="54" spans="1:26" ht="15.75" customHeight="1">
      <c r="K54" s="60"/>
      <c r="L54" s="61"/>
      <c r="M54" s="56"/>
    </row>
    <row r="55" spans="1:26" ht="15.75" customHeight="1">
      <c r="I55" s="39">
        <v>45013</v>
      </c>
      <c r="K55" s="60"/>
      <c r="L55" s="58"/>
      <c r="M55" s="56"/>
    </row>
    <row r="56" spans="1:26" ht="15.75" customHeight="1">
      <c r="J56" s="77">
        <f>+H53+K53</f>
        <v>4125493</v>
      </c>
    </row>
    <row r="57" spans="1:26" ht="15.75" customHeight="1" thickBot="1">
      <c r="J57" s="63" t="s">
        <v>61</v>
      </c>
    </row>
    <row r="58" spans="1:26" ht="15.75" customHeight="1" thickBot="1">
      <c r="A58" s="65" t="s">
        <v>67</v>
      </c>
      <c r="B58" s="25"/>
      <c r="C58" s="92">
        <f>+J56</f>
        <v>4125493</v>
      </c>
      <c r="D58" s="25"/>
      <c r="E58" s="64">
        <f>+J54</f>
        <v>0</v>
      </c>
      <c r="F58" s="27"/>
      <c r="G58" s="27"/>
      <c r="H58" s="25"/>
      <c r="I58" s="27" t="s">
        <v>63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E59" s="95" t="s">
        <v>19</v>
      </c>
      <c r="H59" s="21">
        <v>78825</v>
      </c>
      <c r="K59" s="93">
        <f>4063579-400000-400000</f>
        <v>3263579</v>
      </c>
      <c r="L59" s="94" t="s">
        <v>86</v>
      </c>
      <c r="M59" s="59"/>
    </row>
    <row r="60" spans="1:26" ht="15.75" customHeight="1">
      <c r="K60" s="60"/>
      <c r="L60" s="61"/>
      <c r="M60" s="56"/>
    </row>
    <row r="61" spans="1:26" ht="15.75" customHeight="1">
      <c r="I61" s="39">
        <v>45046</v>
      </c>
      <c r="K61" s="60"/>
      <c r="L61" s="58"/>
      <c r="M61" s="56"/>
    </row>
    <row r="62" spans="1:26" ht="15.75" customHeight="1">
      <c r="J62" s="77">
        <f>+H59+K59</f>
        <v>3342404</v>
      </c>
    </row>
    <row r="63" spans="1:26" ht="15.75" customHeight="1" thickBot="1">
      <c r="J63" s="63" t="s">
        <v>61</v>
      </c>
    </row>
    <row r="64" spans="1:26" ht="15.75" customHeight="1" thickBot="1">
      <c r="A64" s="65" t="s">
        <v>67</v>
      </c>
      <c r="B64" s="25"/>
      <c r="C64" s="92">
        <f>+J62</f>
        <v>3342404</v>
      </c>
      <c r="D64" s="25"/>
      <c r="E64" s="64">
        <f>+J60</f>
        <v>0</v>
      </c>
      <c r="F64" s="27"/>
      <c r="G64" s="27"/>
      <c r="H64" s="25"/>
      <c r="I64" s="27" t="s">
        <v>63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E65" s="95" t="s">
        <v>19</v>
      </c>
      <c r="H65" s="21">
        <v>92574</v>
      </c>
      <c r="K65" s="93">
        <f>4063579-400000-400000-400000</f>
        <v>2863579</v>
      </c>
      <c r="L65" s="94" t="s">
        <v>86</v>
      </c>
      <c r="M65" s="59"/>
    </row>
    <row r="66" spans="1:26" ht="15.75" customHeight="1">
      <c r="I66" s="39">
        <v>45077</v>
      </c>
    </row>
    <row r="67" spans="1:26" ht="15.75" customHeight="1">
      <c r="J67" s="77">
        <f>+H65+K65</f>
        <v>2956153</v>
      </c>
      <c r="K67" s="102" t="s">
        <v>106</v>
      </c>
    </row>
    <row r="68" spans="1:26" ht="15.75" customHeight="1">
      <c r="K68" s="101"/>
    </row>
    <row r="69" spans="1:26" ht="15.75" customHeight="1" thickBot="1">
      <c r="J69" s="104">
        <v>2783579</v>
      </c>
      <c r="K69" s="105" t="s">
        <v>104</v>
      </c>
      <c r="L69" s="105"/>
      <c r="M69" s="105"/>
    </row>
    <row r="70" spans="1:26" ht="15.75" customHeight="1" thickBot="1">
      <c r="J70" s="106">
        <f>+J69-K65</f>
        <v>-80000</v>
      </c>
      <c r="K70" s="107" t="s">
        <v>105</v>
      </c>
      <c r="L70" s="107"/>
      <c r="M70" s="108"/>
    </row>
    <row r="71" spans="1:26" ht="15.75" customHeight="1" thickBot="1">
      <c r="J71" s="103"/>
      <c r="K71" s="109" t="s">
        <v>107</v>
      </c>
    </row>
    <row r="72" spans="1:26" ht="15.75" customHeight="1" thickBot="1">
      <c r="A72" s="65" t="s">
        <v>67</v>
      </c>
      <c r="B72" s="25"/>
      <c r="C72" s="92">
        <f>+J67</f>
        <v>2956153</v>
      </c>
      <c r="D72" s="25"/>
      <c r="E72" s="64">
        <f>+J69</f>
        <v>2783579</v>
      </c>
      <c r="F72" s="27"/>
      <c r="G72" s="27"/>
      <c r="H72" s="25"/>
      <c r="I72" s="27" t="s">
        <v>63</v>
      </c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E73" s="95" t="s">
        <v>19</v>
      </c>
      <c r="H73" s="21">
        <v>280995</v>
      </c>
      <c r="K73" s="93">
        <f>+J69-500000-400000-400000</f>
        <v>1483579</v>
      </c>
      <c r="L73" s="94" t="s">
        <v>86</v>
      </c>
      <c r="M73" s="59"/>
    </row>
    <row r="74" spans="1:26" ht="15.75" customHeight="1">
      <c r="I74" s="39">
        <v>45107</v>
      </c>
    </row>
    <row r="75" spans="1:26" ht="15.75" customHeight="1">
      <c r="J75" s="77">
        <f>+H73+K73</f>
        <v>1764574</v>
      </c>
      <c r="K75" s="102" t="s">
        <v>106</v>
      </c>
    </row>
    <row r="76" spans="1:26" ht="15.75" customHeight="1">
      <c r="K76" s="101"/>
    </row>
    <row r="77" spans="1:26" ht="15.75" customHeight="1" thickBot="1">
      <c r="J77" s="104">
        <f>+J69-400000-500000-400000</f>
        <v>1483579</v>
      </c>
      <c r="K77" s="105" t="s">
        <v>104</v>
      </c>
      <c r="L77" s="105"/>
      <c r="M77" s="105"/>
    </row>
    <row r="78" spans="1:26" s="111" customFormat="1" ht="15.75" customHeight="1" thickBot="1">
      <c r="A78" s="65" t="s">
        <v>67</v>
      </c>
      <c r="B78" s="25"/>
      <c r="C78" s="92">
        <f>+J73</f>
        <v>0</v>
      </c>
      <c r="D78" s="25"/>
      <c r="E78" s="64">
        <f>+J75</f>
        <v>1764574</v>
      </c>
      <c r="F78" s="27"/>
      <c r="G78" s="27"/>
      <c r="H78" s="25"/>
      <c r="I78" s="27" t="s">
        <v>63</v>
      </c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s="111" customFormat="1" ht="15.75" customHeight="1">
      <c r="E79" s="95" t="s">
        <v>19</v>
      </c>
      <c r="H79" s="21">
        <v>581927</v>
      </c>
      <c r="K79" s="93">
        <f>+J77-400000</f>
        <v>1083579</v>
      </c>
      <c r="L79" s="94" t="s">
        <v>86</v>
      </c>
      <c r="M79" s="59"/>
    </row>
    <row r="80" spans="1:26" s="111" customFormat="1" ht="15.75" customHeight="1">
      <c r="I80" s="39">
        <v>45138</v>
      </c>
    </row>
    <row r="81" spans="10:13" s="111" customFormat="1" ht="15.75" customHeight="1">
      <c r="J81" s="77">
        <f>+H79+K79</f>
        <v>1665506</v>
      </c>
      <c r="K81" s="102" t="s">
        <v>106</v>
      </c>
    </row>
    <row r="82" spans="10:13" s="111" customFormat="1" ht="15.75" customHeight="1">
      <c r="K82" s="101"/>
    </row>
    <row r="83" spans="10:13" ht="15.75" customHeight="1">
      <c r="J83" s="104">
        <f>1483579-400000</f>
        <v>1083579</v>
      </c>
      <c r="K83" s="105" t="s">
        <v>104</v>
      </c>
      <c r="L83" s="105"/>
      <c r="M83" s="105"/>
    </row>
    <row r="84" spans="10:13" ht="15.75" customHeight="1"/>
    <row r="85" spans="10:13" ht="15.75" customHeight="1"/>
    <row r="86" spans="10:13" ht="15.75" customHeight="1"/>
    <row r="87" spans="10:13" ht="15.75" customHeight="1"/>
    <row r="88" spans="10:13" ht="15.75" customHeight="1"/>
    <row r="89" spans="10:13" ht="15.75" customHeight="1"/>
    <row r="90" spans="10:13" ht="15.75" customHeight="1"/>
    <row r="91" spans="10:13" ht="15.75" customHeight="1"/>
    <row r="92" spans="10:13" ht="15.75" customHeight="1"/>
    <row r="93" spans="10:13" ht="15.75" customHeight="1"/>
    <row r="94" spans="10:13" ht="15.75" customHeight="1"/>
    <row r="95" spans="10:13" ht="15.75" customHeight="1"/>
    <row r="96" spans="10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5"/>
  <sheetViews>
    <sheetView showGridLines="0" workbookViewId="0">
      <selection activeCell="C3" sqref="C3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58" t="s">
        <v>114</v>
      </c>
      <c r="D2" s="137"/>
      <c r="E2" s="14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3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71" t="s">
        <v>7</v>
      </c>
      <c r="B7" s="72" t="s">
        <v>23</v>
      </c>
      <c r="C7" s="72" t="s">
        <v>24</v>
      </c>
      <c r="D7" s="72" t="s">
        <v>25</v>
      </c>
      <c r="E7" s="72" t="s">
        <v>9</v>
      </c>
      <c r="F7" s="73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130">
        <v>45117</v>
      </c>
      <c r="B8" s="161" t="s">
        <v>77</v>
      </c>
      <c r="C8" s="159" t="s">
        <v>93</v>
      </c>
      <c r="D8" s="159" t="s">
        <v>149</v>
      </c>
      <c r="E8" s="131">
        <v>3000000</v>
      </c>
      <c r="F8" s="13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6">
      <c r="A9" s="48">
        <v>45118</v>
      </c>
      <c r="B9" s="162"/>
      <c r="C9" s="160"/>
      <c r="D9" s="160"/>
      <c r="E9" s="97">
        <v>3300000</v>
      </c>
      <c r="F9" s="49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26">
      <c r="A10" s="48">
        <v>45119</v>
      </c>
      <c r="B10" s="162"/>
      <c r="C10" s="160"/>
      <c r="D10" s="160"/>
      <c r="E10" s="97">
        <v>300000</v>
      </c>
      <c r="F10" s="49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6" s="111" customFormat="1">
      <c r="A11" s="48">
        <v>45112</v>
      </c>
      <c r="B11" s="113" t="s">
        <v>135</v>
      </c>
      <c r="C11" s="112" t="s">
        <v>134</v>
      </c>
      <c r="D11" s="112" t="s">
        <v>133</v>
      </c>
      <c r="E11" s="110">
        <v>93840</v>
      </c>
      <c r="F11" s="49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6" s="111" customFormat="1">
      <c r="A12" s="48">
        <v>45113</v>
      </c>
      <c r="B12" s="113" t="s">
        <v>136</v>
      </c>
      <c r="C12" s="112" t="s">
        <v>137</v>
      </c>
      <c r="D12" s="112" t="s">
        <v>138</v>
      </c>
      <c r="E12" s="110">
        <v>9200</v>
      </c>
      <c r="F12" s="49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6" s="111" customFormat="1">
      <c r="A13" s="48">
        <v>45115</v>
      </c>
      <c r="B13" s="113" t="s">
        <v>136</v>
      </c>
      <c r="C13" s="112" t="s">
        <v>137</v>
      </c>
      <c r="D13" s="112" t="s">
        <v>138</v>
      </c>
      <c r="E13" s="110">
        <v>8900</v>
      </c>
      <c r="F13" s="49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6" s="99" customFormat="1">
      <c r="A14" s="48">
        <v>45119</v>
      </c>
      <c r="B14" s="113" t="s">
        <v>38</v>
      </c>
      <c r="C14" s="112" t="s">
        <v>94</v>
      </c>
      <c r="D14" s="112" t="s">
        <v>147</v>
      </c>
      <c r="E14" s="110">
        <v>36205</v>
      </c>
      <c r="F14" s="49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26" s="99" customFormat="1">
      <c r="A15" s="48">
        <v>45125</v>
      </c>
      <c r="B15" s="113" t="s">
        <v>139</v>
      </c>
      <c r="C15" s="112" t="s">
        <v>140</v>
      </c>
      <c r="D15" s="112" t="s">
        <v>141</v>
      </c>
      <c r="E15" s="110">
        <v>111579</v>
      </c>
      <c r="F15" s="49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26">
      <c r="A16" s="100"/>
      <c r="B16" s="113" t="s">
        <v>39</v>
      </c>
      <c r="C16" s="112" t="s">
        <v>95</v>
      </c>
      <c r="D16" s="112" t="s">
        <v>148</v>
      </c>
      <c r="E16" s="115">
        <v>155300</v>
      </c>
      <c r="F16" s="49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111" customFormat="1">
      <c r="A17" s="100">
        <v>45134</v>
      </c>
      <c r="B17" s="165" t="s">
        <v>113</v>
      </c>
      <c r="C17" s="163" t="s">
        <v>142</v>
      </c>
      <c r="D17" s="163" t="s">
        <v>144</v>
      </c>
      <c r="E17" s="98">
        <v>50050</v>
      </c>
      <c r="F17" s="169" t="s">
        <v>143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s="111" customFormat="1">
      <c r="A18" s="100">
        <v>45138</v>
      </c>
      <c r="B18" s="166"/>
      <c r="C18" s="164"/>
      <c r="D18" s="164"/>
      <c r="E18" s="98">
        <v>50050</v>
      </c>
      <c r="F18" s="17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s="111" customFormat="1">
      <c r="A19" s="100">
        <v>45134</v>
      </c>
      <c r="B19" s="165" t="s">
        <v>113</v>
      </c>
      <c r="C19" s="163" t="s">
        <v>142</v>
      </c>
      <c r="D19" s="163" t="s">
        <v>145</v>
      </c>
      <c r="E19" s="98">
        <v>45222</v>
      </c>
      <c r="F19" s="169" t="s">
        <v>143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1:19" s="111" customFormat="1" ht="15.75" thickBot="1">
      <c r="A20" s="133" t="s">
        <v>146</v>
      </c>
      <c r="B20" s="167"/>
      <c r="C20" s="168"/>
      <c r="D20" s="168"/>
      <c r="E20" s="134">
        <v>45222</v>
      </c>
      <c r="F20" s="170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19" ht="15.75" customHeight="1">
      <c r="A21" s="34"/>
      <c r="B21" s="34"/>
      <c r="C21" s="54" t="s">
        <v>27</v>
      </c>
      <c r="D21" s="74"/>
      <c r="E21" s="35">
        <f>SUM(E8:E20)</f>
        <v>7205568</v>
      </c>
      <c r="F21" s="3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5" spans="1:19" ht="15.75" customHeight="1"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G28" s="3"/>
      <c r="H28" s="37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G29" s="1"/>
      <c r="H29" s="3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F30" s="1"/>
      <c r="G30" s="1"/>
      <c r="H30" s="3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G31" s="1"/>
      <c r="H31" s="3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2">
    <mergeCell ref="B19:B20"/>
    <mergeCell ref="C19:C20"/>
    <mergeCell ref="D19:D20"/>
    <mergeCell ref="F19:F20"/>
    <mergeCell ref="F17:F18"/>
    <mergeCell ref="C2:E2"/>
    <mergeCell ref="C8:C10"/>
    <mergeCell ref="B8:B10"/>
    <mergeCell ref="D8:D10"/>
    <mergeCell ref="D17:D18"/>
    <mergeCell ref="C17:C18"/>
    <mergeCell ref="B17:B18"/>
  </mergeCells>
  <pageMargins left="0.7" right="0.7" top="0.75" bottom="0.75" header="0" footer="0"/>
  <pageSetup paperSize="345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H1:H996"/>
  <sheetViews>
    <sheetView topLeftCell="A104" workbookViewId="0">
      <selection activeCell="S137" sqref="A1:S137"/>
    </sheetView>
  </sheetViews>
  <sheetFormatPr baseColWidth="10" defaultColWidth="14.42578125" defaultRowHeight="15" customHeight="1"/>
  <cols>
    <col min="1" max="26" width="10.7109375" customWidth="1"/>
  </cols>
  <sheetData>
    <row r="1" spans="8:8" ht="15" customHeight="1">
      <c r="H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paperSize="345"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9" t="s">
        <v>0</v>
      </c>
      <c r="D1" s="19"/>
      <c r="E1" s="4"/>
      <c r="F1" s="13"/>
      <c r="G1" s="13"/>
    </row>
    <row r="2" spans="1:7" ht="18.75" customHeight="1">
      <c r="C2" s="172" t="s">
        <v>5</v>
      </c>
      <c r="D2" s="137"/>
      <c r="E2" s="137"/>
      <c r="F2" s="137"/>
      <c r="G2" s="143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8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8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'COMPROBANTES GTOS 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2023-08-28T20:08:30Z</cp:lastPrinted>
  <dcterms:created xsi:type="dcterms:W3CDTF">2022-08-25T12:17:22Z</dcterms:created>
  <dcterms:modified xsi:type="dcterms:W3CDTF">2023-08-28T20:15:22Z</dcterms:modified>
</cp:coreProperties>
</file>