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3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Ingresos!$B$4:$F$50</definedName>
    <definedName name="_xlnm.Print_Area" localSheetId="4">'COMPROBANTES GTOS '!$A$1:$S$137</definedName>
    <definedName name="_xlnm.Print_Area" localSheetId="3">'Gastos-Egresos'!$A$1:$F$21</definedName>
    <definedName name="_xlnm.Print_Area" localSheetId="1">Ingresos!$A$1:$F$52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D19" i="1" l="1"/>
  <c r="J93" i="3"/>
  <c r="E90" i="3"/>
  <c r="K91" i="3"/>
  <c r="C90" i="3"/>
  <c r="J7" i="1" l="1"/>
  <c r="J87" i="3"/>
  <c r="K85" i="3"/>
  <c r="K79" i="3"/>
  <c r="E84" i="3"/>
  <c r="E78" i="3"/>
  <c r="C84" i="3"/>
  <c r="E19" i="5"/>
  <c r="F48" i="2"/>
  <c r="F49" i="2"/>
  <c r="F46" i="2"/>
  <c r="F45" i="2"/>
  <c r="F47" i="2"/>
  <c r="E40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E9" i="1"/>
  <c r="K73" i="3"/>
  <c r="E72" i="3"/>
  <c r="J77" i="3"/>
  <c r="D18" i="1" l="1"/>
  <c r="J75" i="3"/>
  <c r="J81" i="3" l="1"/>
  <c r="D20" i="1"/>
  <c r="F44" i="2" l="1"/>
  <c r="F43" i="2"/>
  <c r="F50" i="2" l="1"/>
  <c r="F51" i="2" s="1"/>
  <c r="H22" i="1" s="1"/>
  <c r="H23" i="1"/>
  <c r="J9" i="1" l="1"/>
  <c r="J11" i="1" l="1"/>
  <c r="E8" i="1" s="1"/>
  <c r="E10" i="1" l="1"/>
  <c r="E27" i="1" s="1"/>
  <c r="E11" i="1" l="1"/>
  <c r="F20" i="1" s="1"/>
  <c r="H24" i="1" l="1"/>
  <c r="H27" i="1" s="1"/>
</calcChain>
</file>

<file path=xl/sharedStrings.xml><?xml version="1.0" encoding="utf-8"?>
<sst xmlns="http://schemas.openxmlformats.org/spreadsheetml/2006/main" count="295" uniqueCount="153">
  <si>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</si>
  <si>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</si>
  <si>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</si>
  <si>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</si>
  <si>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</si>
  <si>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</si>
  <si>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</si>
  <si>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</si>
  <si>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</si>
  <si>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</si>
  <si>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</si>
  <si>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</si>
  <si>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</si>
  <si>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</si>
  <si>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</si>
  <si>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</si>
  <si>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</si>
  <si>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</si>
  <si>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</si>
  <si>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</si>
  <si>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</si>
  <si>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</si>
  <si>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</si>
  <si>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</si>
  <si>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</si>
  <si>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</si>
  <si>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</si>
  <si>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</si>
  <si>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</si>
  <si>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</si>
  <si>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</si>
  <si>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</si>
  <si>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</si>
  <si>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GTD</t>
  </si>
  <si>
    <t>Marbella</t>
  </si>
  <si>
    <t>Turin</t>
  </si>
  <si>
    <t>Perugia</t>
  </si>
  <si>
    <t>Genova</t>
  </si>
  <si>
    <t>Coruña</t>
  </si>
  <si>
    <t>Ancona</t>
  </si>
  <si>
    <t>PUS</t>
  </si>
  <si>
    <t>Elba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</si>
  <si>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</si>
  <si>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</si>
  <si>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</si>
  <si>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</si>
  <si>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</si>
  <si>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</si>
  <si>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</si>
  <si>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</si>
  <si>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</si>
  <si>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</si>
  <si>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</si>
  <si>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</si>
  <si>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</si>
  <si>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</si>
  <si>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Versep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</si>
  <si>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</si>
  <si>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</si>
  <si>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</si>
  <si>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</si>
  <si>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</si>
  <si>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</si>
  <si>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</si>
  <si>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</si>
  <si>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</si>
  <si>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Evaristo Molina Aaron Osorio</t>
  </si>
  <si>
    <t>Valencia</t>
  </si>
  <si>
    <t>concepto</t>
  </si>
  <si>
    <t>Seguridad del mes</t>
  </si>
  <si>
    <t>pago Directo Castello</t>
  </si>
  <si>
    <t xml:space="preserve">SALDO FINAL </t>
  </si>
  <si>
    <t xml:space="preserve">SALDO MES INICIAL </t>
  </si>
  <si>
    <t>Banco ESTADO</t>
  </si>
  <si>
    <t>inlcuye Traslado de dinero de Bco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</si>
  <si>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</si>
  <si>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</si>
  <si>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</si>
  <si>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</si>
  <si>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</si>
  <si>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Jose Antonio Munoz Garcia</t>
  </si>
  <si>
    <t>Transf. de EDGARD ADOLFO RIVAS RUZ</t>
  </si>
  <si>
    <t>Transf. de Leonardo Tomas Matias</t>
  </si>
  <si>
    <t>Transf. de CRISTIAN ADOLFO MAULEN OBREGO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</si>
  <si>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</si>
  <si>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</si>
  <si>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</si>
  <si>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</si>
  <si>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</si>
  <si>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</si>
  <si>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CANAS ROMAN MARIA JOSE</t>
  </si>
  <si>
    <t>Transf. de Jacqueline Del Carmen Bustama</t>
  </si>
  <si>
    <t>Transf. de GINO ANGEL BENVENUTO AVILA</t>
  </si>
  <si>
    <t>Transf. de ROBERTO CARLOS ARAYA CONTRERA</t>
  </si>
  <si>
    <t>Transf. de LETICIA ALEJANDRA MORALES SAN</t>
  </si>
  <si>
    <t>Transf. de Leonel Solar Ortiz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</si>
  <si>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</si>
  <si>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</si>
  <si>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</si>
  <si>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</si>
  <si>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Nelson Ignacio Sepulveda Mira</t>
  </si>
  <si>
    <t>Transf. de  EVA LILIANA   ASTUDILLO</t>
  </si>
  <si>
    <t>Dif Coruña</t>
  </si>
  <si>
    <t>Unisan</t>
  </si>
  <si>
    <t>MONTO AHORRADO</t>
  </si>
  <si>
    <t>SE LOGRO AHORRAR</t>
  </si>
  <si>
    <t>01-09-2023</t>
  </si>
  <si>
    <t>04-09-2023</t>
  </si>
  <si>
    <t>06-09-2023</t>
  </si>
  <si>
    <t>07-09-2023</t>
  </si>
  <si>
    <t>08-09-2023</t>
  </si>
  <si>
    <t>11-09-2023</t>
  </si>
  <si>
    <t>12-09-2023</t>
  </si>
  <si>
    <t>13-09-2023</t>
  </si>
  <si>
    <t>15-09-2023</t>
  </si>
  <si>
    <t>20-09-2023</t>
  </si>
  <si>
    <t>21-09-2023</t>
  </si>
  <si>
    <t>26-09-2023</t>
  </si>
  <si>
    <t>27-09-2023</t>
  </si>
  <si>
    <t xml:space="preserve">Transf. para Alejandro V      </t>
  </si>
  <si>
    <t xml:space="preserve">Transf. para Mauricio G       </t>
  </si>
  <si>
    <t>Transf. de ANA KATERINE PERONA RODRIGUEZ</t>
  </si>
  <si>
    <t>Transf. de FABIOLA CAROLA ARISMENDI OVAN</t>
  </si>
  <si>
    <t>Transf. de AVILA BOBADILLA ORIELE ELIZAB</t>
  </si>
  <si>
    <t>Transf. de  PRISCILLA     ZUNIGA</t>
  </si>
  <si>
    <t>Transf. de Roberto Alejandro Sepu</t>
  </si>
  <si>
    <t>Aporte a guardias</t>
  </si>
  <si>
    <t>Compra de empandas para regalo gurdias de turno  por fiestas patrias</t>
  </si>
  <si>
    <t>Arriendo de baño quimico y limpieza</t>
  </si>
  <si>
    <t>Pago de internet</t>
  </si>
  <si>
    <t>Donde Rabelo</t>
  </si>
  <si>
    <t>Los Prados</t>
  </si>
  <si>
    <t>Easy</t>
  </si>
  <si>
    <t>Compra de tapa para baño caseta dur</t>
  </si>
  <si>
    <t>Arriendo cancha</t>
  </si>
  <si>
    <t>Dif Turin</t>
  </si>
  <si>
    <t>Etapa 9</t>
  </si>
  <si>
    <t>Barcelona</t>
  </si>
  <si>
    <t>Certificados de  Residencia</t>
  </si>
  <si>
    <t>PUN</t>
  </si>
  <si>
    <t>Dif Genova</t>
  </si>
  <si>
    <t>Dif Evaristo Molina</t>
  </si>
  <si>
    <t>Dif Mario Arroyo</t>
  </si>
  <si>
    <t>transferencia directa</t>
  </si>
  <si>
    <t>F-462</t>
  </si>
  <si>
    <t>B-76510</t>
  </si>
  <si>
    <t>B-250451</t>
  </si>
  <si>
    <t>F-2165263</t>
  </si>
  <si>
    <t>F-375115 y 375776</t>
  </si>
  <si>
    <t>B-218461161</t>
  </si>
  <si>
    <t>SEPTIEMBRE 2023</t>
  </si>
  <si>
    <t>31-09-2023</t>
  </si>
  <si>
    <t>SEPTIEMBRE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</si>
</sst>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167">
    <xf numFmtId="0" fontId="0" fillId="0" borderId="0" xfId="0"/>
    <xf numFmtId="0" fontId="8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8" fillId="0" borderId="5" xfId="0" applyFont="1" applyBorder="1"/>
    <xf numFmtId="0" fontId="11" fillId="2" borderId="1" xfId="0" applyFont="1" applyFill="1" applyBorder="1"/>
    <xf numFmtId="41" fontId="8" fillId="2" borderId="1" xfId="0" applyNumberFormat="1" applyFont="1" applyFill="1" applyBorder="1" applyAlignment="1">
      <alignment horizontal="center"/>
    </xf>
    <xf numFmtId="41" fontId="8" fillId="2" borderId="1" xfId="0" applyNumberFormat="1" applyFont="1" applyFill="1" applyBorder="1"/>
    <xf numFmtId="41" fontId="8" fillId="2" borderId="6" xfId="0" applyNumberFormat="1" applyFont="1" applyFill="1" applyBorder="1" applyAlignment="1">
      <alignment horizontal="center"/>
    </xf>
    <xf numFmtId="41" fontId="9" fillId="3" borderId="1" xfId="0" applyNumberFormat="1" applyFont="1" applyFill="1" applyBorder="1" applyAlignment="1">
      <alignment horizontal="center"/>
    </xf>
    <xf numFmtId="41" fontId="8" fillId="0" borderId="0" xfId="0" applyNumberFormat="1" applyFont="1"/>
    <xf numFmtId="49" fontId="12" fillId="2" borderId="1" xfId="0" applyNumberFormat="1" applyFont="1" applyFill="1" applyBorder="1"/>
    <xf numFmtId="166" fontId="8" fillId="2" borderId="1" xfId="0" applyNumberFormat="1" applyFont="1" applyFill="1" applyBorder="1"/>
    <xf numFmtId="166" fontId="9" fillId="4" borderId="1" xfId="0" applyNumberFormat="1" applyFont="1" applyFill="1" applyBorder="1"/>
    <xf numFmtId="6" fontId="8" fillId="2" borderId="1" xfId="0" applyNumberFormat="1" applyFont="1" applyFill="1" applyBorder="1"/>
    <xf numFmtId="49" fontId="9" fillId="2" borderId="1" xfId="0" applyNumberFormat="1" applyFont="1" applyFill="1" applyBorder="1"/>
    <xf numFmtId="0" fontId="13" fillId="0" borderId="0" xfId="0" applyFont="1"/>
    <xf numFmtId="41" fontId="9" fillId="3" borderId="1" xfId="0" applyNumberFormat="1" applyFont="1" applyFill="1" applyBorder="1"/>
    <xf numFmtId="41" fontId="9" fillId="0" borderId="0" xfId="0" applyNumberFormat="1" applyFont="1"/>
    <xf numFmtId="0" fontId="9" fillId="0" borderId="0" xfId="0" applyFont="1"/>
    <xf numFmtId="0" fontId="8" fillId="3" borderId="7" xfId="0" applyFont="1" applyFill="1" applyBorder="1"/>
    <xf numFmtId="0" fontId="9" fillId="3" borderId="8" xfId="0" applyFont="1" applyFill="1" applyBorder="1"/>
    <xf numFmtId="41" fontId="8" fillId="3" borderId="8" xfId="0" applyNumberFormat="1" applyFont="1" applyFill="1" applyBorder="1"/>
    <xf numFmtId="0" fontId="8" fillId="3" borderId="8" xfId="0" applyFont="1" applyFill="1" applyBorder="1"/>
    <xf numFmtId="165" fontId="8" fillId="0" borderId="0" xfId="0" applyNumberFormat="1" applyFont="1"/>
    <xf numFmtId="6" fontId="9" fillId="3" borderId="1" xfId="0" applyNumberFormat="1" applyFont="1" applyFill="1" applyBorder="1"/>
    <xf numFmtId="165" fontId="8" fillId="2" borderId="1" xfId="0" applyNumberFormat="1" applyFont="1" applyFill="1" applyBorder="1" applyAlignment="1">
      <alignment horizontal="left"/>
    </xf>
    <xf numFmtId="6" fontId="8" fillId="3" borderId="1" xfId="0" applyNumberFormat="1" applyFont="1" applyFill="1" applyBorder="1"/>
    <xf numFmtId="6" fontId="8" fillId="0" borderId="0" xfId="0" applyNumberFormat="1" applyFont="1"/>
    <xf numFmtId="0" fontId="9" fillId="5" borderId="1" xfId="0" applyFont="1" applyFill="1" applyBorder="1"/>
    <xf numFmtId="16" fontId="8" fillId="2" borderId="1" xfId="0" applyNumberFormat="1" applyFont="1" applyFill="1" applyBorder="1"/>
    <xf numFmtId="6" fontId="9" fillId="5" borderId="9" xfId="0" applyNumberFormat="1" applyFont="1" applyFill="1" applyBorder="1"/>
    <xf numFmtId="6" fontId="9" fillId="2" borderId="12" xfId="0" applyNumberFormat="1" applyFont="1" applyFill="1" applyBorder="1"/>
    <xf numFmtId="167" fontId="8" fillId="2" borderId="1" xfId="0" applyNumberFormat="1" applyFont="1" applyFill="1" applyBorder="1"/>
    <xf numFmtId="41" fontId="8" fillId="6" borderId="1" xfId="0" applyNumberFormat="1" applyFont="1" applyFill="1" applyBorder="1"/>
    <xf numFmtId="14" fontId="0" fillId="0" borderId="0" xfId="0" applyNumberFormat="1"/>
    <xf numFmtId="14" fontId="8" fillId="0" borderId="0" xfId="0" applyNumberFormat="1" applyFont="1"/>
    <xf numFmtId="0" fontId="8" fillId="2" borderId="4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165" fontId="8" fillId="0" borderId="14" xfId="0" applyNumberFormat="1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7" fillId="0" borderId="0" xfId="0" applyFont="1"/>
    <xf numFmtId="0" fontId="9" fillId="4" borderId="16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1" fontId="8" fillId="8" borderId="0" xfId="0" applyNumberFormat="1" applyFont="1" applyFill="1"/>
    <xf numFmtId="41" fontId="9" fillId="9" borderId="1" xfId="0" applyNumberFormat="1" applyFont="1" applyFill="1" applyBorder="1"/>
    <xf numFmtId="0" fontId="8" fillId="8" borderId="0" xfId="0" applyFont="1" applyFill="1"/>
    <xf numFmtId="0" fontId="11" fillId="10" borderId="1" xfId="0" applyFont="1" applyFill="1" applyBorder="1"/>
    <xf numFmtId="0" fontId="0" fillId="8" borderId="0" xfId="0" applyFill="1"/>
    <xf numFmtId="14" fontId="8" fillId="8" borderId="0" xfId="0" applyNumberFormat="1" applyFont="1" applyFill="1"/>
    <xf numFmtId="41" fontId="15" fillId="7" borderId="0" xfId="0" applyNumberFormat="1" applyFont="1" applyFill="1"/>
    <xf numFmtId="0" fontId="6" fillId="0" borderId="0" xfId="0" applyFont="1"/>
    <xf numFmtId="41" fontId="15" fillId="3" borderId="8" xfId="1" applyFont="1" applyFill="1" applyBorder="1"/>
    <xf numFmtId="0" fontId="14" fillId="3" borderId="7" xfId="0" applyFont="1" applyFill="1" applyBorder="1"/>
    <xf numFmtId="49" fontId="9" fillId="2" borderId="2" xfId="0" applyNumberFormat="1" applyFont="1" applyFill="1" applyBorder="1"/>
    <xf numFmtId="0" fontId="10" fillId="0" borderId="3" xfId="0" applyFont="1" applyBorder="1"/>
    <xf numFmtId="0" fontId="18" fillId="0" borderId="0" xfId="0" applyFont="1"/>
    <xf numFmtId="41" fontId="0" fillId="0" borderId="0" xfId="0" applyNumberFormat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10" fillId="8" borderId="11" xfId="0" applyFont="1" applyFill="1" applyBorder="1"/>
    <xf numFmtId="0" fontId="5" fillId="0" borderId="0" xfId="0" applyFont="1"/>
    <xf numFmtId="166" fontId="14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5" fillId="2" borderId="1" xfId="0" applyFont="1" applyFill="1" applyBorder="1" applyAlignment="1">
      <alignment horizontal="center"/>
    </xf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164" fontId="15" fillId="2" borderId="21" xfId="0" applyNumberFormat="1" applyFont="1" applyFill="1" applyBorder="1"/>
    <xf numFmtId="0" fontId="14" fillId="3" borderId="1" xfId="0" applyFont="1" applyFill="1" applyBorder="1"/>
    <xf numFmtId="164" fontId="14" fillId="3" borderId="1" xfId="0" applyNumberFormat="1" applyFont="1" applyFill="1" applyBorder="1"/>
    <xf numFmtId="0" fontId="8" fillId="0" borderId="17" xfId="0" applyFont="1" applyBorder="1"/>
    <xf numFmtId="0" fontId="15" fillId="2" borderId="17" xfId="0" applyFont="1" applyFill="1" applyBorder="1"/>
    <xf numFmtId="0" fontId="0" fillId="0" borderId="17" xfId="0" applyBorder="1"/>
    <xf numFmtId="164" fontId="8" fillId="0" borderId="17" xfId="0" applyNumberFormat="1" applyFont="1" applyBorder="1"/>
    <xf numFmtId="41" fontId="8" fillId="2" borderId="22" xfId="0" applyNumberFormat="1" applyFont="1" applyFill="1" applyBorder="1" applyAlignment="1">
      <alignment horizontal="center"/>
    </xf>
    <xf numFmtId="6" fontId="0" fillId="0" borderId="0" xfId="0" applyNumberFormat="1"/>
    <xf numFmtId="0" fontId="4" fillId="0" borderId="0" xfId="0" applyFont="1"/>
    <xf numFmtId="6" fontId="0" fillId="0" borderId="22" xfId="0" applyNumberFormat="1" applyBorder="1"/>
    <xf numFmtId="41" fontId="9" fillId="3" borderId="8" xfId="0" applyNumberFormat="1" applyFont="1" applyFill="1" applyBorder="1"/>
    <xf numFmtId="41" fontId="15" fillId="9" borderId="1" xfId="0" applyNumberFormat="1" applyFont="1" applyFill="1" applyBorder="1"/>
    <xf numFmtId="0" fontId="15" fillId="8" borderId="0" xfId="0" applyFont="1" applyFill="1"/>
    <xf numFmtId="0" fontId="9" fillId="0" borderId="0" xfId="0" applyFont="1" applyAlignment="1">
      <alignment horizontal="left"/>
    </xf>
    <xf numFmtId="41" fontId="14" fillId="3" borderId="1" xfId="0" applyNumberFormat="1" applyFont="1" applyFill="1" applyBorder="1" applyAlignment="1">
      <alignment horizontal="center"/>
    </xf>
    <xf numFmtId="166" fontId="9" fillId="8" borderId="13" xfId="0" applyNumberFormat="1" applyFont="1" applyFill="1" applyBorder="1"/>
    <xf numFmtId="0" fontId="0" fillId="0" borderId="4" xfId="0" applyBorder="1"/>
    <xf numFmtId="3" fontId="0" fillId="0" borderId="0" xfId="0" applyNumberFormat="1"/>
    <xf numFmtId="0" fontId="3" fillId="0" borderId="0" xfId="0" applyFont="1"/>
    <xf numFmtId="41" fontId="0" fillId="0" borderId="0" xfId="1" applyFont="1"/>
    <xf numFmtId="41" fontId="15" fillId="12" borderId="1" xfId="0" applyNumberFormat="1" applyFont="1" applyFill="1" applyBorder="1" applyAlignment="1">
      <alignment horizontal="center"/>
    </xf>
    <xf numFmtId="0" fontId="20" fillId="11" borderId="0" xfId="0" applyFont="1" applyFill="1"/>
    <xf numFmtId="41" fontId="0" fillId="0" borderId="23" xfId="0" applyNumberFormat="1" applyBorder="1"/>
    <xf numFmtId="0" fontId="0" fillId="0" borderId="24" xfId="0" applyBorder="1"/>
    <xf numFmtId="0" fontId="0" fillId="0" borderId="25" xfId="0" applyBorder="1"/>
    <xf numFmtId="0" fontId="3" fillId="0" borderId="4" xfId="0" applyFont="1" applyBorder="1"/>
    <xf numFmtId="0" fontId="0" fillId="0" borderId="0" xfId="0"/>
    <xf numFmtId="0" fontId="8" fillId="0" borderId="1" xfId="0" applyFont="1" applyFill="1" applyBorder="1"/>
    <xf numFmtId="0" fontId="0" fillId="0" borderId="0" xfId="0" applyFill="1"/>
    <xf numFmtId="41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41" fontId="8" fillId="0" borderId="1" xfId="0" applyNumberFormat="1" applyFont="1" applyFill="1" applyBorder="1" applyAlignment="1">
      <alignment horizontal="left"/>
    </xf>
    <xf numFmtId="0" fontId="14" fillId="0" borderId="0" xfId="0" applyFont="1"/>
    <xf numFmtId="0" fontId="14" fillId="2" borderId="1" xfId="0" applyFont="1" applyFill="1" applyBorder="1" applyAlignment="1">
      <alignment horizontal="right"/>
    </xf>
    <xf numFmtId="6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5" fontId="8" fillId="0" borderId="26" xfId="0" applyNumberFormat="1" applyFont="1" applyBorder="1" applyAlignment="1">
      <alignment horizontal="center"/>
    </xf>
    <xf numFmtId="166" fontId="9" fillId="8" borderId="27" xfId="0" applyNumberFormat="1" applyFont="1" applyFill="1" applyBorder="1"/>
    <xf numFmtId="0" fontId="14" fillId="0" borderId="28" xfId="0" applyFont="1" applyBorder="1" applyAlignment="1">
      <alignment horizontal="center"/>
    </xf>
    <xf numFmtId="0" fontId="2" fillId="0" borderId="0" xfId="0" applyFont="1"/>
    <xf numFmtId="0" fontId="0" fillId="0" borderId="0" xfId="0"/>
    <xf numFmtId="0" fontId="14" fillId="0" borderId="13" xfId="0" applyFont="1" applyBorder="1" applyAlignment="1">
      <alignment horizontal="center"/>
    </xf>
    <xf numFmtId="165" fontId="14" fillId="0" borderId="13" xfId="0" applyNumberFormat="1" applyFont="1" applyBorder="1" applyAlignment="1">
      <alignment horizontal="center"/>
    </xf>
    <xf numFmtId="0" fontId="0" fillId="0" borderId="0" xfId="0"/>
    <xf numFmtId="0" fontId="14" fillId="0" borderId="13" xfId="0" applyFont="1" applyBorder="1" applyAlignment="1">
      <alignment horizontal="center"/>
    </xf>
    <xf numFmtId="0" fontId="1" fillId="0" borderId="0" xfId="0" applyFont="1"/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21" fillId="0" borderId="13" xfId="0" applyFont="1" applyBorder="1" applyAlignment="1">
      <alignment horizontal="left" vertical="center" wrapText="1"/>
    </xf>
    <xf numFmtId="0" fontId="8" fillId="2" borderId="13" xfId="0" applyFont="1" applyFill="1" applyBorder="1"/>
    <xf numFmtId="14" fontId="21" fillId="0" borderId="26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 vertical="center" wrapText="1"/>
    </xf>
    <xf numFmtId="14" fontId="21" fillId="0" borderId="14" xfId="0" applyNumberFormat="1" applyFont="1" applyBorder="1" applyAlignment="1">
      <alignment horizontal="center" vertical="center" wrapText="1"/>
    </xf>
    <xf numFmtId="0" fontId="14" fillId="0" borderId="15" xfId="0" applyFont="1" applyBorder="1"/>
    <xf numFmtId="0" fontId="14" fillId="0" borderId="15" xfId="0" applyFont="1" applyFill="1" applyBorder="1"/>
    <xf numFmtId="0" fontId="0" fillId="0" borderId="15" xfId="0" applyBorder="1"/>
    <xf numFmtId="0" fontId="0" fillId="0" borderId="15" xfId="0" applyFont="1" applyFill="1" applyBorder="1"/>
    <xf numFmtId="0" fontId="14" fillId="0" borderId="13" xfId="0" applyFont="1" applyBorder="1" applyAlignment="1">
      <alignment horizontal="center" wrapText="1"/>
    </xf>
    <xf numFmtId="168" fontId="17" fillId="11" borderId="0" xfId="0" applyNumberFormat="1" applyFont="1" applyFill="1"/>
    <xf numFmtId="49" fontId="15" fillId="3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4" fillId="0" borderId="0" xfId="0" applyFont="1" applyAlignment="1">
      <alignment horizontal="center"/>
    </xf>
    <xf numFmtId="0" fontId="0" fillId="0" borderId="0" xfId="0"/>
    <xf numFmtId="0" fontId="14" fillId="2" borderId="22" xfId="0" applyFont="1" applyFill="1" applyBorder="1" applyAlignment="1">
      <alignment horizontal="center"/>
    </xf>
    <xf numFmtId="0" fontId="10" fillId="0" borderId="22" xfId="0" applyFont="1" applyBorder="1"/>
    <xf numFmtId="0" fontId="8" fillId="3" borderId="2" xfId="0" applyFont="1" applyFill="1" applyBorder="1" applyAlignment="1">
      <alignment horizontal="center"/>
    </xf>
    <xf numFmtId="0" fontId="10" fillId="0" borderId="4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3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49" fontId="12" fillId="3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5" fontId="14" fillId="0" borderId="27" xfId="0" applyNumberFormat="1" applyFont="1" applyBorder="1" applyAlignment="1">
      <alignment horizontal="center"/>
    </xf>
    <xf numFmtId="165" fontId="14" fillId="0" borderId="13" xfId="0" applyNumberFormat="1" applyFont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9" fillId="4" borderId="5" xfId="0" applyFont="1" applyFill="1" applyBorder="1" applyAlignment="1">
      <alignment horizontal="center"/>
    </xf>
    <xf numFmtId="6" fontId="9" fillId="4" borderId="13" xfId="0" applyNumberFormat="1" applyFont="1" applyFill="1" applyBorder="1"/>
    <xf numFmtId="0" fontId="8" fillId="2" borderId="34" xfId="0" applyFont="1" applyFill="1" applyBorder="1"/>
    <xf numFmtId="6" fontId="22" fillId="0" borderId="13" xfId="0" applyNumberFormat="1" applyFont="1" applyBorder="1" applyAlignment="1">
      <alignment horizontal="right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18" Type="http://schemas.openxmlformats.org/officeDocument/2006/relationships/image" Target="../media/image39.png"/><Relationship Id="rId3" Type="http://schemas.openxmlformats.org/officeDocument/2006/relationships/image" Target="../media/image24.png"/><Relationship Id="rId21" Type="http://schemas.openxmlformats.org/officeDocument/2006/relationships/image" Target="../media/image1.jp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17" Type="http://schemas.openxmlformats.org/officeDocument/2006/relationships/image" Target="../media/image38.pn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20" Type="http://schemas.openxmlformats.org/officeDocument/2006/relationships/image" Target="../media/image41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5" Type="http://schemas.openxmlformats.org/officeDocument/2006/relationships/image" Target="../media/image36.png"/><Relationship Id="rId10" Type="http://schemas.openxmlformats.org/officeDocument/2006/relationships/image" Target="../media/image31.png"/><Relationship Id="rId19" Type="http://schemas.openxmlformats.org/officeDocument/2006/relationships/image" Target="../media/image40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Relationship Id="rId14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476251</xdr:colOff>
      <xdr:row>3</xdr:row>
      <xdr:rowOff>179917</xdr:rowOff>
    </xdr:from>
    <xdr:to>
      <xdr:col>22</xdr:col>
      <xdr:colOff>359918</xdr:colOff>
      <xdr:row>23</xdr:row>
      <xdr:rowOff>130751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56751" y="804334"/>
          <a:ext cx="7800000" cy="38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86</xdr:row>
      <xdr:rowOff>0</xdr:rowOff>
    </xdr:from>
    <xdr:to>
      <xdr:col>23</xdr:col>
      <xdr:colOff>351471</xdr:colOff>
      <xdr:row>103</xdr:row>
      <xdr:rowOff>94813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01175" y="17106900"/>
          <a:ext cx="7628571" cy="34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675565</xdr:colOff>
      <xdr:row>36</xdr:row>
      <xdr:rowOff>161028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76190" cy="7171428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0</xdr:row>
      <xdr:rowOff>0</xdr:rowOff>
    </xdr:from>
    <xdr:to>
      <xdr:col>15</xdr:col>
      <xdr:colOff>513639</xdr:colOff>
      <xdr:row>36</xdr:row>
      <xdr:rowOff>161028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3550" y="0"/>
          <a:ext cx="5685714" cy="71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161925</xdr:rowOff>
    </xdr:from>
    <xdr:to>
      <xdr:col>7</xdr:col>
      <xdr:colOff>570804</xdr:colOff>
      <xdr:row>74</xdr:row>
      <xdr:rowOff>160950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72300"/>
          <a:ext cx="5571429" cy="78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13</xdr:row>
      <xdr:rowOff>0</xdr:rowOff>
    </xdr:from>
    <xdr:to>
      <xdr:col>10</xdr:col>
      <xdr:colOff>361573</xdr:colOff>
      <xdr:row>32</xdr:row>
      <xdr:rowOff>18581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6275" y="2476500"/>
          <a:ext cx="3019048" cy="3752381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32</xdr:row>
      <xdr:rowOff>57150</xdr:rowOff>
    </xdr:from>
    <xdr:to>
      <xdr:col>15</xdr:col>
      <xdr:colOff>180311</xdr:colOff>
      <xdr:row>53</xdr:row>
      <xdr:rowOff>189958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81650" y="6267450"/>
          <a:ext cx="5314286" cy="4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133350</xdr:rowOff>
    </xdr:from>
    <xdr:to>
      <xdr:col>7</xdr:col>
      <xdr:colOff>313661</xdr:colOff>
      <xdr:row>95</xdr:row>
      <xdr:rowOff>66133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544675"/>
          <a:ext cx="5314286" cy="4333333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52</xdr:row>
      <xdr:rowOff>152400</xdr:rowOff>
    </xdr:from>
    <xdr:to>
      <xdr:col>13</xdr:col>
      <xdr:colOff>351913</xdr:colOff>
      <xdr:row>71</xdr:row>
      <xdr:rowOff>75734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43550" y="10363200"/>
          <a:ext cx="4095238" cy="3723809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72</xdr:row>
      <xdr:rowOff>57150</xdr:rowOff>
    </xdr:from>
    <xdr:to>
      <xdr:col>13</xdr:col>
      <xdr:colOff>56671</xdr:colOff>
      <xdr:row>95</xdr:row>
      <xdr:rowOff>56575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14975" y="14268450"/>
          <a:ext cx="3828571" cy="46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H23" sqref="H23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8" t="s">
        <v>0</v>
      </c>
      <c r="D1" s="59"/>
      <c r="E1" s="59"/>
      <c r="F1" s="59"/>
    </row>
    <row r="2" spans="1:24">
      <c r="A2" s="1"/>
      <c r="B2" s="1"/>
      <c r="C2" s="132" t="s">
        <v>150</v>
      </c>
      <c r="D2" s="133"/>
      <c r="E2" s="133"/>
      <c r="F2" s="133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43</v>
      </c>
      <c r="H6" s="3"/>
      <c r="I6" s="1"/>
      <c r="J6" s="1"/>
    </row>
    <row r="7" spans="1:24">
      <c r="A7" s="1"/>
      <c r="B7" s="40"/>
      <c r="C7" s="40"/>
      <c r="D7" s="69"/>
      <c r="E7" s="40"/>
      <c r="F7" s="3"/>
      <c r="G7" s="140" t="s">
        <v>57</v>
      </c>
      <c r="H7" s="141"/>
      <c r="I7" s="141"/>
      <c r="J7" s="8">
        <f>+'Comprobantes de Ingresos'!J89</f>
        <v>1083579</v>
      </c>
      <c r="K7" s="66"/>
    </row>
    <row r="8" spans="1:24" ht="15.75" thickBot="1">
      <c r="A8" s="1" t="s">
        <v>73</v>
      </c>
      <c r="B8" s="40" t="s">
        <v>1</v>
      </c>
      <c r="C8" s="70" t="s">
        <v>72</v>
      </c>
      <c r="D8" s="71"/>
      <c r="E8" s="72">
        <f>+J11</f>
        <v>2276677</v>
      </c>
      <c r="F8" s="3"/>
      <c r="G8" s="142" t="s">
        <v>58</v>
      </c>
      <c r="H8" s="143"/>
      <c r="I8" s="144"/>
      <c r="J8" s="10">
        <v>1193098</v>
      </c>
      <c r="K8" s="44"/>
    </row>
    <row r="9" spans="1:24">
      <c r="A9" s="91" t="s">
        <v>74</v>
      </c>
      <c r="B9" s="4" t="s">
        <v>2</v>
      </c>
      <c r="C9" s="40" t="s">
        <v>45</v>
      </c>
      <c r="E9" s="5">
        <f>+Ingresos!E40</f>
        <v>7843000</v>
      </c>
      <c r="G9" s="145" t="s">
        <v>65</v>
      </c>
      <c r="H9" s="146"/>
      <c r="I9" s="147"/>
      <c r="J9" s="87">
        <f>SUM(J7:J8)</f>
        <v>2276677</v>
      </c>
    </row>
    <row r="10" spans="1:24" ht="15.75" thickBot="1">
      <c r="B10" s="75" t="s">
        <v>3</v>
      </c>
      <c r="C10" s="76" t="s">
        <v>46</v>
      </c>
      <c r="D10" s="77"/>
      <c r="E10" s="78">
        <f>-'Gastos-Egresos'!E19</f>
        <v>-7079367</v>
      </c>
      <c r="G10" s="1"/>
      <c r="H10" s="4"/>
      <c r="I10" s="4"/>
      <c r="J10" s="78">
        <v>0</v>
      </c>
      <c r="K10" s="112"/>
    </row>
    <row r="11" spans="1:24">
      <c r="B11" s="1" t="s">
        <v>1</v>
      </c>
      <c r="C11" s="73" t="s">
        <v>71</v>
      </c>
      <c r="D11" s="73"/>
      <c r="E11" s="74">
        <f>SUM(E8:E10)</f>
        <v>3040310</v>
      </c>
      <c r="J11" s="61">
        <f>SUM(J9:J10)</f>
        <v>2276677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43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34" t="s">
        <v>59</v>
      </c>
      <c r="B18" s="135"/>
      <c r="C18" s="135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36" t="s">
        <v>60</v>
      </c>
      <c r="B19" s="137"/>
      <c r="C19" s="137"/>
      <c r="D19" s="79">
        <f>+'Comprobantes de Ingresos'!H91</f>
        <v>1956731</v>
      </c>
      <c r="E19" s="9"/>
      <c r="F19" s="104"/>
      <c r="G19" s="100"/>
      <c r="H19" s="100"/>
      <c r="I19" s="101"/>
      <c r="J19" s="101"/>
      <c r="K19" s="101"/>
    </row>
    <row r="20" spans="1:11" ht="15.75" customHeight="1" thickTop="1">
      <c r="A20" s="138" t="s">
        <v>4</v>
      </c>
      <c r="B20" s="133"/>
      <c r="C20" s="139"/>
      <c r="D20" s="11">
        <f>SUM(D18:D19)</f>
        <v>3040310</v>
      </c>
      <c r="E20" s="9"/>
      <c r="F20" s="102">
        <f>+E11-D20</f>
        <v>0</v>
      </c>
      <c r="G20" s="103"/>
      <c r="H20" s="100"/>
      <c r="I20" s="101"/>
      <c r="J20" s="101"/>
      <c r="K20" s="101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80">
        <f ca="1">+Ingresos!F51</f>
        <v>7843000</v>
      </c>
      <c r="I22" s="81" t="s">
        <v>62</v>
      </c>
    </row>
    <row r="23" spans="1:11" ht="15.75" customHeight="1" thickBot="1">
      <c r="H23" s="82">
        <f>-'Gastos-Egresos'!E19</f>
        <v>-7079367</v>
      </c>
      <c r="I23" s="81" t="s">
        <v>63</v>
      </c>
    </row>
    <row r="24" spans="1:11" ht="15.75" customHeight="1" thickTop="1">
      <c r="H24" s="80">
        <f ca="1">SUM(H22:H23)</f>
        <v>763633</v>
      </c>
      <c r="I24" s="118" t="s">
        <v>104</v>
      </c>
    </row>
    <row r="25" spans="1:11" ht="15.75" customHeight="1">
      <c r="H25" s="80"/>
    </row>
    <row r="26" spans="1:11" ht="15.75" customHeight="1">
      <c r="D26" s="131"/>
      <c r="E26" s="131" t="s">
        <v>105</v>
      </c>
      <c r="F26" s="131"/>
    </row>
    <row r="27" spans="1:11" ht="15.75" customHeight="1">
      <c r="D27" s="131"/>
      <c r="E27" s="131">
        <f>(+E9+E10)+J10</f>
        <v>763633</v>
      </c>
      <c r="F27" s="131"/>
      <c r="H27" s="80">
        <f ca="1">+H24-E27</f>
        <v>0</v>
      </c>
    </row>
    <row r="28" spans="1:11" ht="15.75" customHeight="1">
      <c r="G28" s="80"/>
      <c r="H28" s="80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paperSize="345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028"/>
  <sheetViews>
    <sheetView showGridLines="0" zoomScale="90" zoomScaleNormal="90" workbookViewId="0">
      <selection activeCell="B3" sqref="B3:F3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</cols>
  <sheetData>
    <row r="1" spans="1:10" ht="18.75">
      <c r="A1" s="1"/>
      <c r="B1" s="1"/>
      <c r="C1" s="152" t="s">
        <v>0</v>
      </c>
      <c r="D1" s="152"/>
      <c r="E1" s="152"/>
    </row>
    <row r="2" spans="1:10" ht="18.75">
      <c r="A2" s="1"/>
      <c r="B2" s="1"/>
      <c r="C2" s="148" t="s">
        <v>152</v>
      </c>
      <c r="D2" s="133"/>
      <c r="E2" s="139"/>
    </row>
    <row r="3" spans="1:10" ht="15.75" thickBot="1">
      <c r="A3" s="1"/>
      <c r="B3" s="151" t="s">
        <v>6</v>
      </c>
      <c r="C3" s="151"/>
      <c r="D3" s="151"/>
      <c r="E3" s="151"/>
      <c r="F3" s="151"/>
      <c r="G3" s="3"/>
    </row>
    <row r="4" spans="1:10">
      <c r="A4" s="1"/>
      <c r="B4" s="119" t="s">
        <v>7</v>
      </c>
      <c r="C4" s="120" t="s">
        <v>8</v>
      </c>
      <c r="D4" s="120" t="s">
        <v>68</v>
      </c>
      <c r="E4" s="120" t="s">
        <v>9</v>
      </c>
      <c r="F4" s="45" t="s">
        <v>10</v>
      </c>
      <c r="G4" s="1"/>
    </row>
    <row r="5" spans="1:10" s="99" customFormat="1">
      <c r="A5" s="39"/>
      <c r="B5" s="125" t="s">
        <v>106</v>
      </c>
      <c r="C5" s="121" t="s">
        <v>80</v>
      </c>
      <c r="D5" s="165" t="s">
        <v>13</v>
      </c>
      <c r="E5" s="166">
        <v>25000</v>
      </c>
      <c r="F5" s="126" t="s">
        <v>70</v>
      </c>
      <c r="G5" s="4"/>
    </row>
    <row r="6" spans="1:10" s="99" customFormat="1">
      <c r="A6" s="39"/>
      <c r="B6" s="125" t="s">
        <v>106</v>
      </c>
      <c r="C6" s="121" t="s">
        <v>82</v>
      </c>
      <c r="D6" s="165" t="s">
        <v>13</v>
      </c>
      <c r="E6" s="166">
        <v>25000</v>
      </c>
      <c r="F6" s="126" t="s">
        <v>70</v>
      </c>
      <c r="G6" s="4"/>
    </row>
    <row r="7" spans="1:10" s="99" customFormat="1">
      <c r="A7" s="39"/>
      <c r="B7" s="125" t="s">
        <v>106</v>
      </c>
      <c r="C7" s="121" t="s">
        <v>83</v>
      </c>
      <c r="D7" s="165" t="s">
        <v>13</v>
      </c>
      <c r="E7" s="166">
        <v>25000</v>
      </c>
      <c r="F7" s="126" t="s">
        <v>70</v>
      </c>
      <c r="G7" s="4"/>
    </row>
    <row r="8" spans="1:10" s="99" customFormat="1">
      <c r="A8" s="39"/>
      <c r="B8" s="125" t="s">
        <v>107</v>
      </c>
      <c r="C8" s="121" t="s">
        <v>121</v>
      </c>
      <c r="D8" s="39" t="s">
        <v>15</v>
      </c>
      <c r="E8" s="166">
        <v>30000</v>
      </c>
      <c r="F8" s="126" t="s">
        <v>134</v>
      </c>
      <c r="G8" s="4"/>
    </row>
    <row r="9" spans="1:10" s="99" customFormat="1">
      <c r="A9" s="39"/>
      <c r="B9" s="125" t="s">
        <v>107</v>
      </c>
      <c r="C9" s="121" t="s">
        <v>122</v>
      </c>
      <c r="D9" s="165" t="s">
        <v>13</v>
      </c>
      <c r="E9" s="166">
        <v>25000</v>
      </c>
      <c r="F9" s="126" t="s">
        <v>70</v>
      </c>
      <c r="G9" s="4"/>
    </row>
    <row r="10" spans="1:10" s="99" customFormat="1">
      <c r="A10" s="39"/>
      <c r="B10" s="125" t="s">
        <v>108</v>
      </c>
      <c r="C10" s="121" t="s">
        <v>123</v>
      </c>
      <c r="D10" s="165" t="s">
        <v>13</v>
      </c>
      <c r="E10" s="166">
        <v>25000</v>
      </c>
      <c r="F10" s="126" t="s">
        <v>70</v>
      </c>
      <c r="G10" s="4"/>
      <c r="J10" s="122" t="s">
        <v>14</v>
      </c>
    </row>
    <row r="11" spans="1:10" s="99" customFormat="1">
      <c r="A11" s="39"/>
      <c r="B11" s="125" t="s">
        <v>108</v>
      </c>
      <c r="C11" s="121" t="s">
        <v>88</v>
      </c>
      <c r="D11" s="165" t="s">
        <v>13</v>
      </c>
      <c r="E11" s="166">
        <v>515000</v>
      </c>
      <c r="F11" s="127" t="s">
        <v>53</v>
      </c>
      <c r="G11" s="4"/>
    </row>
    <row r="12" spans="1:10" s="99" customFormat="1">
      <c r="A12" s="39"/>
      <c r="B12" s="125" t="s">
        <v>108</v>
      </c>
      <c r="C12" s="121" t="s">
        <v>91</v>
      </c>
      <c r="D12" s="165" t="s">
        <v>13</v>
      </c>
      <c r="E12" s="166">
        <v>215000</v>
      </c>
      <c r="F12" s="127" t="s">
        <v>35</v>
      </c>
      <c r="G12" s="4"/>
    </row>
    <row r="13" spans="1:10">
      <c r="A13" s="39"/>
      <c r="B13" s="125" t="s">
        <v>108</v>
      </c>
      <c r="C13" s="121" t="s">
        <v>86</v>
      </c>
      <c r="D13" s="165" t="s">
        <v>13</v>
      </c>
      <c r="E13" s="166">
        <v>475000</v>
      </c>
      <c r="F13" s="127" t="s">
        <v>67</v>
      </c>
      <c r="G13" s="4"/>
    </row>
    <row r="14" spans="1:10" s="99" customFormat="1">
      <c r="A14" s="39"/>
      <c r="B14" s="125" t="s">
        <v>108</v>
      </c>
      <c r="C14" s="121" t="s">
        <v>85</v>
      </c>
      <c r="D14" s="165" t="s">
        <v>13</v>
      </c>
      <c r="E14" s="166">
        <v>420000</v>
      </c>
      <c r="F14" s="128" t="s">
        <v>32</v>
      </c>
      <c r="G14" s="4"/>
    </row>
    <row r="15" spans="1:10" s="99" customFormat="1">
      <c r="A15" s="39"/>
      <c r="B15" s="125" t="s">
        <v>109</v>
      </c>
      <c r="C15" s="121" t="s">
        <v>91</v>
      </c>
      <c r="D15" s="165" t="s">
        <v>13</v>
      </c>
      <c r="E15" s="166">
        <v>125000</v>
      </c>
      <c r="F15" s="126" t="s">
        <v>135</v>
      </c>
      <c r="G15" s="4"/>
    </row>
    <row r="16" spans="1:10" s="99" customFormat="1">
      <c r="A16" s="39"/>
      <c r="B16" s="125" t="s">
        <v>109</v>
      </c>
      <c r="C16" s="121" t="s">
        <v>87</v>
      </c>
      <c r="D16" s="165" t="s">
        <v>13</v>
      </c>
      <c r="E16" s="166">
        <v>225000</v>
      </c>
      <c r="F16" s="126" t="s">
        <v>36</v>
      </c>
      <c r="G16" s="4"/>
    </row>
    <row r="17" spans="1:7" s="99" customFormat="1">
      <c r="A17" s="39"/>
      <c r="B17" s="125" t="s">
        <v>109</v>
      </c>
      <c r="C17" s="121" t="s">
        <v>81</v>
      </c>
      <c r="D17" s="165" t="s">
        <v>13</v>
      </c>
      <c r="E17" s="166">
        <v>3000</v>
      </c>
      <c r="F17" s="127" t="s">
        <v>136</v>
      </c>
      <c r="G17" s="4"/>
    </row>
    <row r="18" spans="1:7" s="99" customFormat="1">
      <c r="A18" s="39"/>
      <c r="B18" s="125" t="s">
        <v>110</v>
      </c>
      <c r="C18" s="121" t="s">
        <v>92</v>
      </c>
      <c r="D18" s="165" t="s">
        <v>13</v>
      </c>
      <c r="E18" s="166">
        <v>550000</v>
      </c>
      <c r="F18" s="127" t="s">
        <v>34</v>
      </c>
      <c r="G18" s="4"/>
    </row>
    <row r="19" spans="1:7" s="99" customFormat="1">
      <c r="A19" s="39"/>
      <c r="B19" s="125" t="s">
        <v>110</v>
      </c>
      <c r="C19" s="121" t="s">
        <v>93</v>
      </c>
      <c r="D19" s="165" t="s">
        <v>13</v>
      </c>
      <c r="E19" s="166">
        <v>680000</v>
      </c>
      <c r="F19" s="127" t="s">
        <v>137</v>
      </c>
      <c r="G19" s="4"/>
    </row>
    <row r="20" spans="1:7" s="99" customFormat="1">
      <c r="A20" s="39"/>
      <c r="B20" s="125" t="s">
        <v>111</v>
      </c>
      <c r="C20" s="121" t="s">
        <v>89</v>
      </c>
      <c r="D20" s="165" t="s">
        <v>14</v>
      </c>
      <c r="E20" s="166">
        <v>20000</v>
      </c>
      <c r="F20" s="129" t="s">
        <v>138</v>
      </c>
      <c r="G20" s="4"/>
    </row>
    <row r="21" spans="1:7" s="99" customFormat="1">
      <c r="A21" s="39"/>
      <c r="B21" s="125" t="s">
        <v>111</v>
      </c>
      <c r="C21" s="121" t="s">
        <v>124</v>
      </c>
      <c r="D21" s="165" t="s">
        <v>13</v>
      </c>
      <c r="E21" s="166">
        <v>362500</v>
      </c>
      <c r="F21" s="129" t="s">
        <v>39</v>
      </c>
      <c r="G21" s="4"/>
    </row>
    <row r="22" spans="1:7" s="99" customFormat="1">
      <c r="A22" s="39"/>
      <c r="B22" s="125" t="s">
        <v>111</v>
      </c>
      <c r="C22" s="121" t="s">
        <v>95</v>
      </c>
      <c r="D22" s="165" t="s">
        <v>13</v>
      </c>
      <c r="E22" s="166">
        <v>465000</v>
      </c>
      <c r="F22" s="129" t="s">
        <v>37</v>
      </c>
      <c r="G22" s="105"/>
    </row>
    <row r="23" spans="1:7" s="99" customFormat="1">
      <c r="A23" s="39"/>
      <c r="B23" s="125" t="s">
        <v>111</v>
      </c>
      <c r="C23" s="121" t="s">
        <v>99</v>
      </c>
      <c r="D23" s="165" t="s">
        <v>13</v>
      </c>
      <c r="E23" s="166">
        <v>600000</v>
      </c>
      <c r="F23" s="126" t="s">
        <v>139</v>
      </c>
      <c r="G23" s="4"/>
    </row>
    <row r="24" spans="1:7" s="99" customFormat="1">
      <c r="A24" s="39"/>
      <c r="B24" s="125" t="s">
        <v>111</v>
      </c>
      <c r="C24" s="121" t="s">
        <v>99</v>
      </c>
      <c r="D24" s="165" t="s">
        <v>13</v>
      </c>
      <c r="E24" s="166">
        <v>125000</v>
      </c>
      <c r="F24" s="127" t="s">
        <v>139</v>
      </c>
      <c r="G24" s="4"/>
    </row>
    <row r="25" spans="1:7" s="99" customFormat="1">
      <c r="A25" s="39"/>
      <c r="B25" s="125" t="s">
        <v>111</v>
      </c>
      <c r="C25" s="121" t="s">
        <v>94</v>
      </c>
      <c r="D25" s="165" t="s">
        <v>13</v>
      </c>
      <c r="E25" s="166">
        <v>365000</v>
      </c>
      <c r="F25" s="127" t="s">
        <v>54</v>
      </c>
      <c r="G25" s="4"/>
    </row>
    <row r="26" spans="1:7" s="99" customFormat="1">
      <c r="A26" s="39"/>
      <c r="B26" s="125" t="s">
        <v>111</v>
      </c>
      <c r="C26" s="121" t="s">
        <v>98</v>
      </c>
      <c r="D26" s="165" t="s">
        <v>13</v>
      </c>
      <c r="E26" s="166">
        <v>560000</v>
      </c>
      <c r="F26" s="127" t="s">
        <v>38</v>
      </c>
      <c r="G26" s="4"/>
    </row>
    <row r="27" spans="1:7" s="99" customFormat="1">
      <c r="A27" s="39"/>
      <c r="B27" s="125" t="s">
        <v>111</v>
      </c>
      <c r="C27" s="121" t="s">
        <v>98</v>
      </c>
      <c r="D27" s="165" t="s">
        <v>13</v>
      </c>
      <c r="E27" s="166">
        <v>25000</v>
      </c>
      <c r="F27" s="127" t="s">
        <v>102</v>
      </c>
      <c r="G27" s="4"/>
    </row>
    <row r="28" spans="1:7" s="99" customFormat="1">
      <c r="A28" s="39"/>
      <c r="B28" s="125" t="s">
        <v>111</v>
      </c>
      <c r="C28" s="121" t="s">
        <v>97</v>
      </c>
      <c r="D28" s="165" t="s">
        <v>13</v>
      </c>
      <c r="E28" s="166">
        <v>125000</v>
      </c>
      <c r="F28" s="127" t="s">
        <v>41</v>
      </c>
      <c r="G28" s="4"/>
    </row>
    <row r="29" spans="1:7" s="99" customFormat="1">
      <c r="A29" s="39"/>
      <c r="B29" s="125" t="s">
        <v>111</v>
      </c>
      <c r="C29" s="121" t="s">
        <v>100</v>
      </c>
      <c r="D29" s="165" t="s">
        <v>13</v>
      </c>
      <c r="E29" s="166">
        <v>300000</v>
      </c>
      <c r="F29" s="128" t="s">
        <v>66</v>
      </c>
      <c r="G29" s="4"/>
    </row>
    <row r="30" spans="1:7" s="99" customFormat="1">
      <c r="A30" s="39"/>
      <c r="B30" s="125" t="s">
        <v>111</v>
      </c>
      <c r="C30" s="121" t="s">
        <v>125</v>
      </c>
      <c r="D30" s="165" t="s">
        <v>13</v>
      </c>
      <c r="E30" s="166">
        <v>785000</v>
      </c>
      <c r="F30" s="126" t="s">
        <v>40</v>
      </c>
      <c r="G30" s="4"/>
    </row>
    <row r="31" spans="1:7" s="99" customFormat="1">
      <c r="A31" s="39"/>
      <c r="B31" s="125" t="s">
        <v>111</v>
      </c>
      <c r="C31" s="121" t="s">
        <v>81</v>
      </c>
      <c r="D31" s="165" t="s">
        <v>13</v>
      </c>
      <c r="E31" s="166">
        <v>3000</v>
      </c>
      <c r="F31" s="126" t="s">
        <v>136</v>
      </c>
      <c r="G31" s="4"/>
    </row>
    <row r="32" spans="1:7" s="99" customFormat="1">
      <c r="A32" s="39"/>
      <c r="B32" s="125" t="s">
        <v>112</v>
      </c>
      <c r="C32" s="121" t="s">
        <v>84</v>
      </c>
      <c r="D32" s="165" t="s">
        <v>13</v>
      </c>
      <c r="E32" s="166">
        <v>65000</v>
      </c>
      <c r="F32" s="127" t="s">
        <v>39</v>
      </c>
      <c r="G32" s="4"/>
    </row>
    <row r="33" spans="1:7" s="113" customFormat="1">
      <c r="A33" s="39"/>
      <c r="B33" s="125" t="s">
        <v>112</v>
      </c>
      <c r="C33" s="121" t="s">
        <v>95</v>
      </c>
      <c r="D33" s="165" t="s">
        <v>13</v>
      </c>
      <c r="E33" s="166">
        <v>20000</v>
      </c>
      <c r="F33" s="127" t="s">
        <v>140</v>
      </c>
      <c r="G33" s="4"/>
    </row>
    <row r="34" spans="1:7" s="113" customFormat="1">
      <c r="A34" s="39"/>
      <c r="B34" s="125" t="s">
        <v>113</v>
      </c>
      <c r="C34" s="121" t="s">
        <v>96</v>
      </c>
      <c r="D34" s="165" t="s">
        <v>13</v>
      </c>
      <c r="E34" s="166">
        <v>129000</v>
      </c>
      <c r="F34" s="127" t="s">
        <v>42</v>
      </c>
      <c r="G34" s="4"/>
    </row>
    <row r="35" spans="1:7" s="113" customFormat="1">
      <c r="A35" s="39"/>
      <c r="B35" s="125" t="s">
        <v>114</v>
      </c>
      <c r="C35" s="121" t="s">
        <v>100</v>
      </c>
      <c r="D35" s="165" t="s">
        <v>13</v>
      </c>
      <c r="E35" s="166">
        <v>25000</v>
      </c>
      <c r="F35" s="127" t="s">
        <v>141</v>
      </c>
      <c r="G35" s="4"/>
    </row>
    <row r="36" spans="1:7" s="113" customFormat="1">
      <c r="A36" s="39"/>
      <c r="B36" s="125" t="s">
        <v>115</v>
      </c>
      <c r="C36" s="121" t="s">
        <v>90</v>
      </c>
      <c r="D36" s="165" t="s">
        <v>13</v>
      </c>
      <c r="E36" s="166">
        <v>403000</v>
      </c>
      <c r="F36" s="127" t="s">
        <v>47</v>
      </c>
      <c r="G36" s="4"/>
    </row>
    <row r="37" spans="1:7" s="113" customFormat="1">
      <c r="A37" s="39"/>
      <c r="B37" s="125" t="s">
        <v>116</v>
      </c>
      <c r="C37" s="121" t="s">
        <v>94</v>
      </c>
      <c r="D37" s="165" t="s">
        <v>13</v>
      </c>
      <c r="E37" s="166">
        <v>65000</v>
      </c>
      <c r="F37" s="127" t="s">
        <v>142</v>
      </c>
      <c r="G37" s="4"/>
    </row>
    <row r="38" spans="1:7" s="113" customFormat="1">
      <c r="A38" s="39"/>
      <c r="B38" s="125" t="s">
        <v>117</v>
      </c>
      <c r="C38" s="121" t="s">
        <v>101</v>
      </c>
      <c r="D38" s="165" t="s">
        <v>13</v>
      </c>
      <c r="E38" s="166">
        <v>12500</v>
      </c>
      <c r="F38" s="127" t="s">
        <v>70</v>
      </c>
      <c r="G38" s="4"/>
    </row>
    <row r="39" spans="1:7" s="113" customFormat="1">
      <c r="A39" s="39"/>
      <c r="B39" s="125" t="s">
        <v>118</v>
      </c>
      <c r="C39" s="121" t="s">
        <v>83</v>
      </c>
      <c r="D39" s="165" t="s">
        <v>13</v>
      </c>
      <c r="E39" s="166">
        <v>25000</v>
      </c>
      <c r="F39" s="127" t="s">
        <v>70</v>
      </c>
      <c r="G39" s="4"/>
    </row>
    <row r="40" spans="1:7" ht="15.75" thickBot="1">
      <c r="A40" s="1"/>
      <c r="B40" s="39"/>
      <c r="C40" s="150" t="s">
        <v>16</v>
      </c>
      <c r="D40" s="163"/>
      <c r="E40" s="164">
        <f>SUM(E5:E39)</f>
        <v>7843000</v>
      </c>
      <c r="F40" s="108"/>
      <c r="G40" s="4"/>
    </row>
    <row r="41" spans="1:7">
      <c r="A41" s="1"/>
      <c r="B41" s="1"/>
      <c r="C41" s="1" t="s">
        <v>17</v>
      </c>
      <c r="D41" s="3"/>
      <c r="E41" s="14"/>
      <c r="F41" s="47"/>
      <c r="G41" s="4"/>
    </row>
    <row r="42" spans="1:7">
      <c r="A42" s="1"/>
      <c r="B42" s="149" t="s">
        <v>11</v>
      </c>
      <c r="C42" s="133"/>
      <c r="D42" s="133"/>
      <c r="E42" s="133"/>
      <c r="F42" s="139"/>
      <c r="G42" s="3"/>
    </row>
    <row r="43" spans="1:7">
      <c r="A43" s="1"/>
      <c r="B43" s="41" t="s">
        <v>55</v>
      </c>
      <c r="C43" s="1"/>
      <c r="D43" s="1"/>
      <c r="E43" s="1"/>
      <c r="F43" s="67">
        <f ca="1">+SUMIF($D$5:$F$31,B43,$E$5:$E$31)</f>
        <v>0</v>
      </c>
      <c r="G43" s="3"/>
    </row>
    <row r="44" spans="1:7">
      <c r="A44" s="1"/>
      <c r="B44" s="1" t="s">
        <v>12</v>
      </c>
      <c r="C44" s="1"/>
      <c r="D44" s="1"/>
      <c r="E44" s="1"/>
      <c r="F44" s="67">
        <f ca="1">+SUMIF($D$5:$F$31,B44,$E$5:$E$31)</f>
        <v>0</v>
      </c>
      <c r="G44" s="3"/>
    </row>
    <row r="45" spans="1:7">
      <c r="A45" s="1"/>
      <c r="B45" s="1" t="s">
        <v>13</v>
      </c>
      <c r="C45" s="1"/>
      <c r="D45" s="1"/>
      <c r="E45" s="1"/>
      <c r="F45" s="67">
        <f ca="1">+SUMIF($D$5:$F$39,B45,$E$5:$E$39)</f>
        <v>7793000</v>
      </c>
    </row>
    <row r="46" spans="1:7">
      <c r="A46" s="1"/>
      <c r="B46" s="1" t="s">
        <v>14</v>
      </c>
      <c r="C46" s="1"/>
      <c r="D46" s="1"/>
      <c r="E46" s="1"/>
      <c r="F46" s="67">
        <f ca="1">+SUMIF($D$5:$F$39,B46,$E$5:$E$39)</f>
        <v>20000</v>
      </c>
      <c r="G46" s="3"/>
    </row>
    <row r="47" spans="1:7">
      <c r="A47" s="1"/>
      <c r="B47" s="1" t="s">
        <v>15</v>
      </c>
      <c r="C47" s="1"/>
      <c r="D47" s="1"/>
      <c r="E47" s="1"/>
      <c r="F47" s="67">
        <f ca="1">+SUMIF($D$5:$F$39,B47,$E$5:$E$39)</f>
        <v>30000</v>
      </c>
      <c r="G47" s="3"/>
    </row>
    <row r="48" spans="1:7">
      <c r="A48" s="1"/>
      <c r="B48" s="41" t="s">
        <v>44</v>
      </c>
      <c r="C48" s="1"/>
      <c r="D48" s="1"/>
      <c r="E48" s="1"/>
      <c r="F48" s="67">
        <f ca="1">+SUMIF($D$5:$F$39,B48,$E$5:$E$39)</f>
        <v>0</v>
      </c>
      <c r="G48" s="3"/>
    </row>
    <row r="49" spans="1:7" s="99" customFormat="1">
      <c r="A49" s="39"/>
      <c r="B49" s="41" t="s">
        <v>79</v>
      </c>
      <c r="C49" s="39"/>
      <c r="D49" s="39"/>
      <c r="E49" s="39"/>
      <c r="F49" s="67">
        <f ca="1">+SUMIF($D$5:$F$39,B49,$E$5:$E$39)</f>
        <v>0</v>
      </c>
      <c r="G49" s="108"/>
    </row>
    <row r="50" spans="1:7">
      <c r="A50" s="1"/>
      <c r="B50" s="1"/>
      <c r="C50" s="1"/>
      <c r="D50" s="1"/>
      <c r="E50" s="1"/>
      <c r="F50" s="15">
        <f ca="1">SUM(F43:F49)</f>
        <v>7843000</v>
      </c>
      <c r="G50" s="107"/>
    </row>
    <row r="51" spans="1:7">
      <c r="A51" s="1"/>
      <c r="B51" s="1"/>
      <c r="C51" s="1"/>
      <c r="D51" s="106" t="s">
        <v>61</v>
      </c>
      <c r="E51" s="1"/>
      <c r="F51" s="16">
        <f ca="1">+F50-F49</f>
        <v>7843000</v>
      </c>
    </row>
    <row r="52" spans="1:7">
      <c r="A52" s="1"/>
      <c r="B52" s="1"/>
      <c r="C52" s="1"/>
      <c r="D52" s="3"/>
      <c r="E52" s="1"/>
      <c r="F52" s="3"/>
      <c r="G52" s="3"/>
    </row>
    <row r="53" spans="1:7">
      <c r="A53" s="1"/>
      <c r="B53" s="1"/>
      <c r="C53" s="1"/>
      <c r="D53" s="3"/>
      <c r="E53" s="1"/>
      <c r="F53" s="3"/>
      <c r="G53" s="3"/>
    </row>
    <row r="54" spans="1:7">
      <c r="A54" s="1"/>
      <c r="B54" s="1"/>
      <c r="C54" s="1"/>
      <c r="D54" s="3"/>
      <c r="E54" s="1"/>
      <c r="F54" s="3"/>
      <c r="G54" s="3"/>
    </row>
    <row r="55" spans="1:7">
      <c r="A55" s="1"/>
      <c r="B55" s="1"/>
      <c r="C55" s="1"/>
      <c r="D55" s="3"/>
      <c r="E55" s="1"/>
      <c r="F55" s="3"/>
      <c r="G55" s="3"/>
    </row>
    <row r="56" spans="1:7">
      <c r="A56" s="1"/>
      <c r="B56" s="1"/>
      <c r="C56" s="1"/>
      <c r="D56" s="3"/>
      <c r="E56" s="1"/>
      <c r="F56" s="3"/>
      <c r="G56" s="3"/>
    </row>
    <row r="57" spans="1:7">
      <c r="A57" s="1"/>
      <c r="B57" s="1"/>
      <c r="C57" s="1"/>
      <c r="D57" s="3"/>
      <c r="E57" s="1"/>
      <c r="F57" s="3"/>
      <c r="G57" s="3"/>
    </row>
    <row r="58" spans="1:7">
      <c r="A58" s="1"/>
      <c r="B58" s="1"/>
      <c r="C58" s="1"/>
      <c r="D58" s="3"/>
      <c r="E58" s="1"/>
      <c r="F58" s="3"/>
      <c r="G58" s="3"/>
    </row>
    <row r="59" spans="1:7">
      <c r="A59" s="1"/>
      <c r="B59" s="1"/>
      <c r="C59" s="1"/>
      <c r="D59" s="3"/>
      <c r="E59" s="1"/>
      <c r="F59" s="3"/>
      <c r="G59" s="3"/>
    </row>
    <row r="60" spans="1:7">
      <c r="A60" s="1"/>
      <c r="B60" s="1"/>
      <c r="C60" s="1"/>
      <c r="D60" s="3"/>
      <c r="E60" s="1"/>
      <c r="F60" s="3"/>
      <c r="G60" s="3"/>
    </row>
    <row r="61" spans="1:7">
      <c r="A61" s="1"/>
      <c r="B61" s="1"/>
      <c r="C61" s="1"/>
      <c r="D61" s="3"/>
      <c r="E61" s="1"/>
      <c r="F61" s="3"/>
      <c r="G61" s="3"/>
    </row>
    <row r="62" spans="1:7">
      <c r="A62" s="1"/>
      <c r="B62" s="1"/>
      <c r="C62" s="1"/>
      <c r="D62" s="3"/>
      <c r="E62" s="1"/>
      <c r="F62" s="3"/>
      <c r="G62" s="3"/>
    </row>
    <row r="63" spans="1:7">
      <c r="A63" s="1"/>
      <c r="B63" s="1"/>
      <c r="C63" s="1"/>
      <c r="D63" s="3"/>
      <c r="E63" s="1"/>
      <c r="F63" s="3"/>
      <c r="G63" s="3"/>
    </row>
    <row r="64" spans="1:7">
      <c r="A64" s="1"/>
      <c r="B64" s="1"/>
      <c r="C64" s="1"/>
      <c r="D64" s="3"/>
      <c r="E64" s="1"/>
      <c r="F64" s="3"/>
      <c r="G64" s="3"/>
    </row>
    <row r="65" spans="1:7">
      <c r="A65" s="1"/>
      <c r="B65" s="1"/>
      <c r="C65" s="1"/>
      <c r="D65" s="3"/>
      <c r="E65" s="1"/>
      <c r="F65" s="3"/>
      <c r="G65" s="3"/>
    </row>
    <row r="66" spans="1:7">
      <c r="A66" s="1"/>
      <c r="B66" s="1"/>
      <c r="C66" s="1"/>
      <c r="D66" s="3"/>
      <c r="E66" s="1"/>
      <c r="F66" s="3"/>
      <c r="G66" s="3"/>
    </row>
    <row r="67" spans="1:7">
      <c r="A67" s="1"/>
      <c r="B67" s="1"/>
      <c r="C67" s="1"/>
      <c r="D67" s="3"/>
      <c r="E67" s="1"/>
      <c r="F67" s="3"/>
      <c r="G67" s="3"/>
    </row>
    <row r="68" spans="1:7">
      <c r="A68" s="1"/>
      <c r="B68" s="1"/>
      <c r="C68" s="1"/>
      <c r="D68" s="3"/>
      <c r="E68" s="1"/>
      <c r="F68" s="3"/>
      <c r="G68" s="3"/>
    </row>
    <row r="69" spans="1:7">
      <c r="A69" s="1"/>
      <c r="B69" s="1"/>
      <c r="C69" s="1"/>
      <c r="D69" s="3"/>
      <c r="E69" s="1"/>
      <c r="F69" s="3"/>
      <c r="G69" s="3"/>
    </row>
    <row r="70" spans="1:7">
      <c r="A70" s="1"/>
      <c r="B70" s="1"/>
      <c r="C70" s="1"/>
      <c r="D70" s="3"/>
      <c r="E70" s="1"/>
      <c r="F70" s="3"/>
      <c r="G70" s="3"/>
    </row>
    <row r="71" spans="1:7">
      <c r="A71" s="1"/>
      <c r="B71" s="1"/>
      <c r="C71" s="1"/>
      <c r="D71" s="3"/>
      <c r="E71" s="1"/>
      <c r="F71" s="3"/>
      <c r="G71" s="3"/>
    </row>
    <row r="72" spans="1:7">
      <c r="A72" s="1"/>
      <c r="B72" s="1"/>
      <c r="C72" s="1"/>
      <c r="D72" s="3"/>
      <c r="E72" s="1"/>
      <c r="F72" s="3"/>
      <c r="G72" s="3"/>
    </row>
    <row r="73" spans="1:7">
      <c r="A73" s="1"/>
      <c r="B73" s="1"/>
      <c r="C73" s="1"/>
      <c r="D73" s="3"/>
      <c r="E73" s="1"/>
      <c r="F73" s="3"/>
      <c r="G73" s="3"/>
    </row>
    <row r="74" spans="1:7" ht="15.75" customHeight="1">
      <c r="A74" s="1"/>
      <c r="B74" s="1"/>
      <c r="C74" s="1"/>
      <c r="D74" s="3"/>
      <c r="E74" s="1"/>
      <c r="F74" s="3"/>
      <c r="G74" s="3"/>
    </row>
    <row r="75" spans="1:7" ht="15.75" customHeight="1">
      <c r="A75" s="1"/>
      <c r="B75" s="1"/>
      <c r="C75" s="1"/>
      <c r="D75" s="3"/>
      <c r="E75" s="1"/>
      <c r="F75" s="3"/>
      <c r="G75" s="3"/>
    </row>
    <row r="76" spans="1:7" ht="15.75" customHeight="1">
      <c r="A76" s="1"/>
      <c r="B76" s="1"/>
      <c r="C76" s="1"/>
      <c r="D76" s="3"/>
      <c r="E76" s="1"/>
      <c r="F76" s="3"/>
      <c r="G76" s="3"/>
    </row>
    <row r="77" spans="1:7" ht="15.75" customHeight="1">
      <c r="A77" s="1"/>
      <c r="B77" s="1"/>
      <c r="C77" s="1"/>
      <c r="D77" s="3"/>
      <c r="E77" s="1"/>
      <c r="F77" s="3"/>
      <c r="G77" s="3"/>
    </row>
    <row r="78" spans="1:7" ht="15.75" customHeight="1">
      <c r="A78" s="1"/>
      <c r="B78" s="1"/>
      <c r="C78" s="1"/>
      <c r="D78" s="3"/>
      <c r="E78" s="1"/>
      <c r="F78" s="3"/>
      <c r="G78" s="3"/>
    </row>
    <row r="79" spans="1:7" ht="15.75" customHeight="1">
      <c r="A79" s="1"/>
      <c r="B79" s="1"/>
      <c r="C79" s="1"/>
      <c r="D79" s="3"/>
      <c r="E79" s="1"/>
      <c r="F79" s="3"/>
      <c r="G79" s="3"/>
    </row>
    <row r="80" spans="1:7" ht="15.75" customHeight="1">
      <c r="A80" s="1"/>
      <c r="B80" s="1"/>
      <c r="C80" s="1"/>
      <c r="D80" s="3"/>
      <c r="E80" s="1"/>
      <c r="F80" s="3"/>
      <c r="G80" s="3"/>
    </row>
    <row r="81" spans="1:7" ht="15.75" customHeight="1">
      <c r="A81" s="1"/>
      <c r="B81" s="1"/>
      <c r="C81" s="1"/>
      <c r="D81" s="3"/>
      <c r="E81" s="1"/>
      <c r="F81" s="3"/>
      <c r="G81" s="3"/>
    </row>
    <row r="82" spans="1:7" ht="15.75" customHeight="1">
      <c r="A82" s="1"/>
      <c r="B82" s="1"/>
      <c r="C82" s="1"/>
      <c r="D82" s="3"/>
      <c r="E82" s="1"/>
      <c r="F82" s="3"/>
      <c r="G82" s="3"/>
    </row>
    <row r="83" spans="1:7" ht="15.75" customHeight="1">
      <c r="A83" s="1"/>
      <c r="B83" s="1"/>
      <c r="C83" s="1"/>
      <c r="D83" s="3"/>
      <c r="E83" s="1"/>
      <c r="F83" s="3"/>
      <c r="G83" s="3"/>
    </row>
    <row r="84" spans="1:7" ht="15.75" customHeight="1">
      <c r="A84" s="1"/>
      <c r="B84" s="1"/>
      <c r="C84" s="1"/>
      <c r="D84" s="3"/>
      <c r="E84" s="1"/>
      <c r="F84" s="3"/>
      <c r="G84" s="3"/>
    </row>
    <row r="85" spans="1:7" ht="15.75" customHeight="1">
      <c r="A85" s="1"/>
      <c r="B85" s="1"/>
      <c r="C85" s="1"/>
      <c r="D85" s="3"/>
      <c r="E85" s="1"/>
      <c r="F85" s="3"/>
      <c r="G85" s="3"/>
    </row>
    <row r="86" spans="1:7" ht="15.75" customHeight="1">
      <c r="A86" s="1"/>
      <c r="B86" s="1"/>
      <c r="C86" s="1"/>
      <c r="D86" s="3"/>
      <c r="E86" s="1"/>
      <c r="F86" s="3"/>
      <c r="G86" s="3"/>
    </row>
    <row r="87" spans="1:7" ht="15.75" customHeight="1">
      <c r="A87" s="1"/>
      <c r="B87" s="1"/>
      <c r="C87" s="1"/>
      <c r="D87" s="3"/>
      <c r="E87" s="1"/>
      <c r="F87" s="3"/>
      <c r="G87" s="3"/>
    </row>
    <row r="88" spans="1:7" ht="15.75" customHeight="1">
      <c r="A88" s="1"/>
      <c r="B88" s="1"/>
      <c r="C88" s="1"/>
      <c r="D88" s="3"/>
      <c r="E88" s="1"/>
      <c r="F88" s="3"/>
      <c r="G88" s="3"/>
    </row>
    <row r="89" spans="1:7" ht="15.75" customHeight="1">
      <c r="A89" s="1"/>
      <c r="B89" s="1"/>
      <c r="C89" s="1"/>
      <c r="D89" s="3"/>
      <c r="E89" s="1"/>
      <c r="F89" s="3"/>
      <c r="G89" s="3"/>
    </row>
    <row r="90" spans="1:7" ht="15.75" customHeight="1">
      <c r="A90" s="1"/>
      <c r="B90" s="1"/>
      <c r="C90" s="1"/>
      <c r="D90" s="3"/>
      <c r="E90" s="1"/>
      <c r="F90" s="3"/>
      <c r="G90" s="3"/>
    </row>
    <row r="91" spans="1:7" ht="15.75" customHeight="1">
      <c r="A91" s="1"/>
      <c r="B91" s="1"/>
      <c r="C91" s="1"/>
      <c r="D91" s="3"/>
      <c r="E91" s="1"/>
      <c r="F91" s="3"/>
      <c r="G91" s="3"/>
    </row>
    <row r="92" spans="1:7" ht="15.75" customHeight="1">
      <c r="A92" s="1"/>
      <c r="B92" s="1"/>
      <c r="C92" s="1"/>
      <c r="D92" s="3"/>
      <c r="E92" s="1"/>
      <c r="F92" s="3"/>
      <c r="G92" s="3"/>
    </row>
    <row r="93" spans="1:7" ht="15.75" customHeight="1">
      <c r="A93" s="1"/>
      <c r="B93" s="1"/>
      <c r="C93" s="1"/>
      <c r="D93" s="3"/>
      <c r="E93" s="1"/>
      <c r="F93" s="3"/>
      <c r="G93" s="3"/>
    </row>
    <row r="94" spans="1:7" ht="15.75" customHeight="1">
      <c r="A94" s="1"/>
      <c r="B94" s="1"/>
      <c r="C94" s="1"/>
      <c r="D94" s="3"/>
      <c r="E94" s="1"/>
      <c r="F94" s="3"/>
      <c r="G94" s="3"/>
    </row>
    <row r="95" spans="1:7" ht="15.75" customHeight="1">
      <c r="A95" s="1"/>
      <c r="B95" s="1"/>
      <c r="C95" s="1"/>
      <c r="D95" s="3"/>
      <c r="E95" s="1"/>
      <c r="F95" s="3"/>
      <c r="G95" s="3"/>
    </row>
    <row r="96" spans="1:7" ht="15.75" customHeight="1">
      <c r="A96" s="1"/>
      <c r="B96" s="1"/>
      <c r="C96" s="1"/>
      <c r="D96" s="3"/>
      <c r="E96" s="1"/>
      <c r="F96" s="3"/>
      <c r="G96" s="3"/>
    </row>
    <row r="97" spans="1:7" ht="15.75" customHeight="1">
      <c r="A97" s="1"/>
      <c r="B97" s="1"/>
      <c r="C97" s="1"/>
      <c r="D97" s="3"/>
      <c r="E97" s="1"/>
      <c r="F97" s="3"/>
      <c r="G97" s="3"/>
    </row>
    <row r="98" spans="1:7" ht="15.75" customHeight="1">
      <c r="A98" s="1"/>
      <c r="B98" s="1"/>
      <c r="C98" s="1"/>
      <c r="D98" s="3"/>
      <c r="E98" s="1"/>
      <c r="F98" s="3"/>
      <c r="G98" s="3"/>
    </row>
    <row r="99" spans="1:7" ht="15.75" customHeight="1">
      <c r="A99" s="1"/>
      <c r="B99" s="1"/>
      <c r="C99" s="1"/>
      <c r="D99" s="3"/>
      <c r="E99" s="1"/>
      <c r="F99" s="3"/>
      <c r="G99" s="3"/>
    </row>
    <row r="100" spans="1:7" ht="15.75" customHeight="1">
      <c r="A100" s="1"/>
      <c r="B100" s="1"/>
      <c r="C100" s="1"/>
      <c r="D100" s="3"/>
      <c r="E100" s="1"/>
      <c r="F100" s="3"/>
      <c r="G100" s="3"/>
    </row>
    <row r="101" spans="1:7" ht="15.75" customHeight="1">
      <c r="A101" s="1"/>
      <c r="B101" s="1"/>
      <c r="C101" s="1"/>
      <c r="D101" s="3"/>
      <c r="E101" s="1"/>
      <c r="F101" s="3"/>
      <c r="G101" s="3"/>
    </row>
    <row r="102" spans="1:7" ht="15.75" customHeight="1">
      <c r="A102" s="1"/>
      <c r="B102" s="1"/>
      <c r="C102" s="1"/>
      <c r="D102" s="3"/>
      <c r="E102" s="1"/>
      <c r="F102" s="3"/>
      <c r="G102" s="3"/>
    </row>
    <row r="103" spans="1:7" ht="15.75" customHeight="1">
      <c r="A103" s="1"/>
      <c r="B103" s="1"/>
      <c r="C103" s="1"/>
      <c r="D103" s="3"/>
      <c r="E103" s="1"/>
      <c r="F103" s="3"/>
      <c r="G103" s="3"/>
    </row>
    <row r="104" spans="1:7" ht="15.75" customHeight="1">
      <c r="A104" s="1"/>
      <c r="B104" s="1"/>
      <c r="C104" s="1"/>
      <c r="D104" s="3"/>
      <c r="E104" s="1"/>
      <c r="F104" s="3"/>
      <c r="G104" s="3"/>
    </row>
    <row r="105" spans="1:7" ht="15.75" customHeight="1">
      <c r="A105" s="1"/>
      <c r="B105" s="1"/>
      <c r="C105" s="1"/>
      <c r="D105" s="3"/>
      <c r="E105" s="1"/>
      <c r="F105" s="3"/>
      <c r="G105" s="3"/>
    </row>
    <row r="106" spans="1:7" ht="15.75" customHeight="1">
      <c r="A106" s="1"/>
      <c r="B106" s="1"/>
      <c r="C106" s="1"/>
      <c r="D106" s="3"/>
      <c r="E106" s="1"/>
      <c r="F106" s="3"/>
      <c r="G106" s="3"/>
    </row>
    <row r="107" spans="1:7" ht="15.75" customHeight="1">
      <c r="A107" s="1"/>
      <c r="B107" s="1"/>
      <c r="C107" s="1"/>
      <c r="D107" s="3"/>
      <c r="E107" s="1"/>
      <c r="F107" s="3"/>
      <c r="G107" s="3"/>
    </row>
    <row r="108" spans="1:7" ht="15.75" customHeight="1">
      <c r="A108" s="1"/>
      <c r="B108" s="1"/>
      <c r="C108" s="1"/>
      <c r="D108" s="3"/>
      <c r="E108" s="1"/>
      <c r="F108" s="3"/>
      <c r="G108" s="3"/>
    </row>
    <row r="109" spans="1:7" ht="15.75" customHeight="1">
      <c r="A109" s="1"/>
      <c r="B109" s="1"/>
      <c r="C109" s="1"/>
      <c r="D109" s="3"/>
      <c r="E109" s="1"/>
      <c r="F109" s="3"/>
      <c r="G109" s="3"/>
    </row>
    <row r="110" spans="1:7" ht="15.75" customHeight="1">
      <c r="A110" s="1"/>
      <c r="B110" s="1"/>
      <c r="C110" s="1"/>
      <c r="D110" s="3"/>
      <c r="E110" s="1"/>
      <c r="F110" s="3"/>
      <c r="G110" s="3"/>
    </row>
    <row r="111" spans="1:7" ht="15.75" customHeight="1">
      <c r="A111" s="1"/>
      <c r="B111" s="1"/>
      <c r="C111" s="1"/>
      <c r="D111" s="3"/>
      <c r="E111" s="1"/>
      <c r="F111" s="3"/>
      <c r="G111" s="3"/>
    </row>
    <row r="112" spans="1:7" ht="15.75" customHeight="1">
      <c r="A112" s="1"/>
      <c r="B112" s="1"/>
      <c r="C112" s="1"/>
      <c r="D112" s="3"/>
      <c r="E112" s="1"/>
      <c r="F112" s="3"/>
      <c r="G112" s="3"/>
    </row>
    <row r="113" spans="1:7" ht="15.75" customHeight="1">
      <c r="A113" s="1"/>
      <c r="B113" s="1"/>
      <c r="C113" s="1"/>
      <c r="D113" s="3"/>
      <c r="E113" s="1"/>
      <c r="F113" s="3"/>
      <c r="G113" s="3"/>
    </row>
    <row r="114" spans="1:7" ht="15.75" customHeight="1">
      <c r="A114" s="1"/>
      <c r="B114" s="1"/>
      <c r="C114" s="1"/>
      <c r="D114" s="3"/>
      <c r="E114" s="1"/>
      <c r="F114" s="3"/>
      <c r="G114" s="3"/>
    </row>
    <row r="115" spans="1:7" ht="15.75" customHeight="1">
      <c r="A115" s="1"/>
      <c r="B115" s="1"/>
      <c r="C115" s="1"/>
      <c r="D115" s="3"/>
      <c r="E115" s="1"/>
      <c r="F115" s="3"/>
      <c r="G115" s="3"/>
    </row>
    <row r="116" spans="1:7" ht="15.75" customHeight="1">
      <c r="A116" s="1"/>
      <c r="B116" s="1"/>
      <c r="C116" s="1"/>
      <c r="D116" s="3"/>
      <c r="E116" s="1"/>
      <c r="F116" s="3"/>
      <c r="G116" s="3"/>
    </row>
    <row r="117" spans="1:7" ht="15.75" customHeight="1">
      <c r="A117" s="1"/>
      <c r="B117" s="1"/>
      <c r="C117" s="1"/>
      <c r="D117" s="3"/>
      <c r="E117" s="1"/>
      <c r="F117" s="3"/>
      <c r="G117" s="3"/>
    </row>
    <row r="118" spans="1:7" ht="15.75" customHeight="1">
      <c r="A118" s="1"/>
      <c r="B118" s="1"/>
      <c r="C118" s="1"/>
      <c r="D118" s="3"/>
      <c r="E118" s="1"/>
      <c r="F118" s="3"/>
      <c r="G118" s="3"/>
    </row>
    <row r="119" spans="1:7" ht="15.75" customHeight="1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/>
    <row r="237" spans="1:7" ht="15.75" customHeight="1"/>
    <row r="238" spans="1:7" ht="15.75" customHeight="1"/>
    <row r="239" spans="1:7" ht="15.75" customHeight="1"/>
    <row r="240" spans="1: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</sheetData>
  <autoFilter ref="B4:F50"/>
  <sortState ref="B5:F38">
    <sortCondition ref="B5:B38"/>
  </sortState>
  <mergeCells count="5">
    <mergeCell ref="C2:E2"/>
    <mergeCell ref="B42:F42"/>
    <mergeCell ref="C40:D40"/>
    <mergeCell ref="B3:F3"/>
    <mergeCell ref="C1:E1"/>
  </mergeCells>
  <pageMargins left="0.7" right="0.7" top="0.75" bottom="0.75" header="0" footer="0"/>
  <pageSetup paperSize="345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78" activePane="bottomLeft" state="frozen"/>
      <selection pane="bottomLeft" activeCell="J107" sqref="J107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32" t="s">
        <v>150</v>
      </c>
      <c r="D2" s="133"/>
      <c r="E2" s="133"/>
      <c r="F2" s="133"/>
      <c r="G2" s="139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31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8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7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7" t="s">
        <v>52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8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7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7" t="s">
        <v>52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9">
        <v>6063579</v>
      </c>
      <c r="K31" s="50"/>
      <c r="L31" s="51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52"/>
      <c r="K32" s="53">
        <v>44839</v>
      </c>
      <c r="L32" s="48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7">
        <v>44922</v>
      </c>
      <c r="J33" s="52"/>
      <c r="K33" s="50" t="s">
        <v>48</v>
      </c>
      <c r="L33" s="48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4">
        <f>+G31+J31</f>
        <v>6707283</v>
      </c>
    </row>
    <row r="35" spans="1:26" ht="15.75" customHeight="1">
      <c r="I35" s="55" t="s">
        <v>49</v>
      </c>
    </row>
    <row r="36" spans="1:26" ht="15.75" customHeight="1" thickBot="1">
      <c r="H36" s="55" t="s">
        <v>50</v>
      </c>
    </row>
    <row r="37" spans="1:26" ht="15.75" customHeight="1" thickBot="1">
      <c r="A37" s="57" t="s">
        <v>52</v>
      </c>
      <c r="B37" s="23"/>
      <c r="C37" s="23"/>
      <c r="D37" s="23"/>
      <c r="E37" s="56">
        <f>+I34-1100000</f>
        <v>5607283</v>
      </c>
      <c r="F37" s="25"/>
      <c r="G37" s="25"/>
      <c r="H37" s="23"/>
      <c r="I37" s="25" t="s">
        <v>51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9">
        <v>6063579</v>
      </c>
      <c r="L38" s="50"/>
      <c r="M38" s="51"/>
    </row>
    <row r="39" spans="1:26" ht="15.75" customHeight="1">
      <c r="G39" s="21" t="s">
        <v>19</v>
      </c>
      <c r="K39" s="52"/>
      <c r="L39" s="53">
        <v>44839</v>
      </c>
      <c r="M39" s="48"/>
    </row>
    <row r="40" spans="1:26" ht="15.75" customHeight="1">
      <c r="H40" s="37">
        <v>44957</v>
      </c>
      <c r="K40" s="52"/>
      <c r="L40" s="50" t="s">
        <v>48</v>
      </c>
      <c r="M40" s="48"/>
    </row>
    <row r="41" spans="1:26" ht="15.75" customHeight="1">
      <c r="J41" s="54">
        <f>+H38+K38</f>
        <v>6320004</v>
      </c>
    </row>
    <row r="42" spans="1:26" ht="15.75" customHeight="1">
      <c r="J42" s="55" t="s">
        <v>49</v>
      </c>
    </row>
    <row r="43" spans="1:26" ht="15.75" customHeight="1">
      <c r="I43" s="60" t="s">
        <v>50</v>
      </c>
      <c r="J43" s="60"/>
      <c r="K43" s="60"/>
      <c r="L43" s="60"/>
      <c r="M43" s="60"/>
    </row>
    <row r="44" spans="1:26" ht="15.75" customHeight="1" thickBot="1">
      <c r="I44" s="60"/>
      <c r="J44" s="60"/>
      <c r="K44" s="60"/>
      <c r="L44" s="60"/>
      <c r="M44" s="60"/>
    </row>
    <row r="45" spans="1:26" ht="15.75" customHeight="1" thickBot="1">
      <c r="A45" s="57" t="s">
        <v>52</v>
      </c>
      <c r="B45" s="23"/>
      <c r="C45" s="23"/>
      <c r="D45" s="23"/>
      <c r="E45" s="56">
        <f>+J41</f>
        <v>6320004</v>
      </c>
      <c r="F45" s="25"/>
      <c r="G45" s="25"/>
      <c r="H45" s="23"/>
      <c r="I45" s="25" t="s">
        <v>51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9">
        <v>4063579</v>
      </c>
      <c r="L46" s="50"/>
      <c r="M46" s="51"/>
    </row>
    <row r="47" spans="1:26" ht="15.75" customHeight="1">
      <c r="H47" s="21" t="s">
        <v>19</v>
      </c>
      <c r="K47" s="52"/>
      <c r="L47" s="53"/>
      <c r="M47" s="48"/>
    </row>
    <row r="48" spans="1:26" ht="15.75" customHeight="1">
      <c r="I48" s="37">
        <v>44985</v>
      </c>
      <c r="K48" s="52"/>
      <c r="L48" s="50"/>
      <c r="M48" s="48"/>
    </row>
    <row r="49" spans="1:26" ht="15.75" customHeight="1">
      <c r="J49" s="68">
        <f>+H46+K46</f>
        <v>4813234</v>
      </c>
    </row>
    <row r="50" spans="1:26" ht="15.75" customHeight="1">
      <c r="J50" s="55" t="s">
        <v>49</v>
      </c>
    </row>
    <row r="51" spans="1:26" ht="16.5" customHeight="1" thickBot="1"/>
    <row r="52" spans="1:26" ht="15.75" customHeight="1" thickBot="1">
      <c r="A52" s="57" t="s">
        <v>52</v>
      </c>
      <c r="B52" s="23"/>
      <c r="C52" s="23"/>
      <c r="D52" s="23"/>
      <c r="E52" s="56">
        <f>+J48</f>
        <v>0</v>
      </c>
      <c r="F52" s="25"/>
      <c r="G52" s="25"/>
      <c r="H52" s="23"/>
      <c r="I52" s="25" t="s">
        <v>51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6" t="s">
        <v>19</v>
      </c>
      <c r="H53" s="19">
        <v>461914</v>
      </c>
      <c r="K53" s="84">
        <f>4063579-400000</f>
        <v>3663579</v>
      </c>
      <c r="L53" s="85" t="s">
        <v>64</v>
      </c>
      <c r="M53" s="51"/>
    </row>
    <row r="54" spans="1:26" ht="15.75" customHeight="1">
      <c r="K54" s="52"/>
      <c r="L54" s="53"/>
      <c r="M54" s="48"/>
    </row>
    <row r="55" spans="1:26" ht="15.75" customHeight="1">
      <c r="I55" s="37">
        <v>45013</v>
      </c>
      <c r="K55" s="52"/>
      <c r="L55" s="50"/>
      <c r="M55" s="48"/>
    </row>
    <row r="56" spans="1:26" ht="15.75" customHeight="1">
      <c r="J56" s="68">
        <f>+H53+K53</f>
        <v>4125493</v>
      </c>
    </row>
    <row r="57" spans="1:26" ht="15.75" customHeight="1" thickBot="1">
      <c r="J57" s="55" t="s">
        <v>49</v>
      </c>
    </row>
    <row r="58" spans="1:26" ht="15.75" customHeight="1" thickBot="1">
      <c r="A58" s="57" t="s">
        <v>52</v>
      </c>
      <c r="B58" s="23"/>
      <c r="C58" s="83">
        <f>+J56</f>
        <v>4125493</v>
      </c>
      <c r="D58" s="23"/>
      <c r="E58" s="56">
        <f>+J54</f>
        <v>0</v>
      </c>
      <c r="F58" s="25"/>
      <c r="G58" s="25"/>
      <c r="H58" s="23"/>
      <c r="I58" s="25" t="s">
        <v>51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6" t="s">
        <v>19</v>
      </c>
      <c r="H59" s="19">
        <v>78825</v>
      </c>
      <c r="K59" s="84">
        <f>4063579-400000-400000</f>
        <v>3263579</v>
      </c>
      <c r="L59" s="85" t="s">
        <v>64</v>
      </c>
      <c r="M59" s="51"/>
    </row>
    <row r="60" spans="1:26" ht="15.75" customHeight="1">
      <c r="K60" s="52"/>
      <c r="L60" s="53"/>
      <c r="M60" s="48"/>
    </row>
    <row r="61" spans="1:26" ht="15.75" customHeight="1">
      <c r="I61" s="37">
        <v>45046</v>
      </c>
      <c r="K61" s="52"/>
      <c r="L61" s="50"/>
      <c r="M61" s="48"/>
    </row>
    <row r="62" spans="1:26" ht="15.75" customHeight="1">
      <c r="J62" s="68">
        <f>+H59+K59</f>
        <v>3342404</v>
      </c>
    </row>
    <row r="63" spans="1:26" ht="15.75" customHeight="1" thickBot="1">
      <c r="J63" s="55" t="s">
        <v>49</v>
      </c>
    </row>
    <row r="64" spans="1:26" ht="15.75" customHeight="1" thickBot="1">
      <c r="A64" s="57" t="s">
        <v>52</v>
      </c>
      <c r="B64" s="23"/>
      <c r="C64" s="83">
        <f>+J62</f>
        <v>3342404</v>
      </c>
      <c r="D64" s="23"/>
      <c r="E64" s="56">
        <f>+J60</f>
        <v>0</v>
      </c>
      <c r="F64" s="25"/>
      <c r="G64" s="25"/>
      <c r="H64" s="23"/>
      <c r="I64" s="25" t="s">
        <v>51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6" t="s">
        <v>19</v>
      </c>
      <c r="H65" s="19">
        <v>92574</v>
      </c>
      <c r="K65" s="84">
        <f>4063579-400000-400000-400000</f>
        <v>2863579</v>
      </c>
      <c r="L65" s="85" t="s">
        <v>64</v>
      </c>
      <c r="M65" s="51"/>
    </row>
    <row r="66" spans="1:26" ht="15.75" customHeight="1">
      <c r="I66" s="37">
        <v>45077</v>
      </c>
    </row>
    <row r="67" spans="1:26" ht="15.75" customHeight="1">
      <c r="J67" s="68">
        <f>+H65+K65</f>
        <v>2956153</v>
      </c>
      <c r="K67" s="91" t="s">
        <v>77</v>
      </c>
    </row>
    <row r="68" spans="1:26" ht="15.75" customHeight="1">
      <c r="K68" s="90"/>
    </row>
    <row r="69" spans="1:26" ht="15.75" customHeight="1" thickBot="1">
      <c r="J69" s="93">
        <v>2783579</v>
      </c>
      <c r="K69" s="94" t="s">
        <v>75</v>
      </c>
      <c r="L69" s="94"/>
      <c r="M69" s="94"/>
    </row>
    <row r="70" spans="1:26" ht="15.75" customHeight="1" thickBot="1">
      <c r="J70" s="95">
        <f>+J69-K65</f>
        <v>-80000</v>
      </c>
      <c r="K70" s="96" t="s">
        <v>76</v>
      </c>
      <c r="L70" s="96"/>
      <c r="M70" s="97"/>
    </row>
    <row r="71" spans="1:26" ht="15.75" customHeight="1" thickBot="1">
      <c r="J71" s="92"/>
      <c r="K71" s="98" t="s">
        <v>78</v>
      </c>
    </row>
    <row r="72" spans="1:26" ht="15.75" customHeight="1" thickBot="1">
      <c r="A72" s="57" t="s">
        <v>52</v>
      </c>
      <c r="B72" s="23"/>
      <c r="C72" s="83">
        <f>+J67</f>
        <v>2956153</v>
      </c>
      <c r="D72" s="23"/>
      <c r="E72" s="56">
        <f>+J69</f>
        <v>2783579</v>
      </c>
      <c r="F72" s="25"/>
      <c r="G72" s="25"/>
      <c r="H72" s="23"/>
      <c r="I72" s="25" t="s">
        <v>51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6" t="s">
        <v>19</v>
      </c>
      <c r="H73" s="19">
        <v>280995</v>
      </c>
      <c r="K73" s="84">
        <f>+J69-500000-400000-400000</f>
        <v>1483579</v>
      </c>
      <c r="L73" s="85" t="s">
        <v>64</v>
      </c>
      <c r="M73" s="51"/>
    </row>
    <row r="74" spans="1:26" ht="15.75" customHeight="1">
      <c r="I74" s="37">
        <v>45107</v>
      </c>
    </row>
    <row r="75" spans="1:26" ht="15.75" customHeight="1">
      <c r="J75" s="68">
        <f>+H73+K73</f>
        <v>1764574</v>
      </c>
      <c r="K75" s="91" t="s">
        <v>77</v>
      </c>
    </row>
    <row r="76" spans="1:26" ht="15.75" customHeight="1">
      <c r="K76" s="90"/>
    </row>
    <row r="77" spans="1:26" ht="15.75" customHeight="1" thickBot="1">
      <c r="J77" s="93">
        <f>+J69-400000-500000-400000</f>
        <v>1483579</v>
      </c>
      <c r="K77" s="94" t="s">
        <v>75</v>
      </c>
      <c r="L77" s="94"/>
      <c r="M77" s="94"/>
    </row>
    <row r="78" spans="1:26" s="99" customFormat="1" ht="15.75" customHeight="1" thickBot="1">
      <c r="A78" s="57" t="s">
        <v>52</v>
      </c>
      <c r="B78" s="23"/>
      <c r="C78" s="83">
        <f>+J73</f>
        <v>0</v>
      </c>
      <c r="D78" s="23"/>
      <c r="E78" s="56">
        <f>+J75</f>
        <v>1764574</v>
      </c>
      <c r="F78" s="25"/>
      <c r="G78" s="25"/>
      <c r="H78" s="23"/>
      <c r="I78" s="25" t="s">
        <v>51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9" customFormat="1" ht="15.75" customHeight="1">
      <c r="E79" s="86" t="s">
        <v>19</v>
      </c>
      <c r="H79" s="19">
        <v>581927</v>
      </c>
      <c r="K79" s="84">
        <f>+J77-400000</f>
        <v>1083579</v>
      </c>
      <c r="L79" s="85" t="s">
        <v>64</v>
      </c>
      <c r="M79" s="51"/>
    </row>
    <row r="80" spans="1:26" s="99" customFormat="1" ht="15.75" customHeight="1">
      <c r="I80" s="37">
        <v>45138</v>
      </c>
    </row>
    <row r="81" spans="1:26" s="99" customFormat="1" ht="15.75" customHeight="1">
      <c r="J81" s="68">
        <f>+H79+K79</f>
        <v>1665506</v>
      </c>
      <c r="K81" s="91" t="s">
        <v>77</v>
      </c>
    </row>
    <row r="82" spans="1:26" s="99" customFormat="1" ht="15.75" customHeight="1">
      <c r="K82" s="90"/>
    </row>
    <row r="83" spans="1:26" ht="15.75" customHeight="1" thickBot="1">
      <c r="J83" s="93">
        <f>1483579-400000</f>
        <v>1083579</v>
      </c>
      <c r="K83" s="94" t="s">
        <v>75</v>
      </c>
      <c r="L83" s="94"/>
      <c r="M83" s="94"/>
    </row>
    <row r="84" spans="1:26" s="113" customFormat="1" ht="15.75" customHeight="1" thickBot="1">
      <c r="A84" s="57" t="s">
        <v>52</v>
      </c>
      <c r="B84" s="23"/>
      <c r="C84" s="83">
        <f>+J79</f>
        <v>0</v>
      </c>
      <c r="D84" s="23"/>
      <c r="E84" s="56">
        <f>+J81</f>
        <v>1665506</v>
      </c>
      <c r="F84" s="25"/>
      <c r="G84" s="25"/>
      <c r="H84" s="23"/>
      <c r="I84" s="25" t="s">
        <v>51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13" customFormat="1" ht="15.75" customHeight="1">
      <c r="E85" s="86" t="s">
        <v>19</v>
      </c>
      <c r="H85" s="19">
        <v>1193098</v>
      </c>
      <c r="K85" s="84">
        <f>+J83</f>
        <v>1083579</v>
      </c>
      <c r="L85" s="85" t="s">
        <v>64</v>
      </c>
      <c r="M85" s="51"/>
    </row>
    <row r="86" spans="1:26" s="113" customFormat="1" ht="15.75" customHeight="1">
      <c r="I86" s="37">
        <v>45168</v>
      </c>
    </row>
    <row r="87" spans="1:26" s="113" customFormat="1" ht="15.75" customHeight="1">
      <c r="J87" s="68">
        <f>+H85+K85</f>
        <v>2276677</v>
      </c>
      <c r="K87" s="91" t="s">
        <v>77</v>
      </c>
    </row>
    <row r="88" spans="1:26" s="113" customFormat="1" ht="15.75" customHeight="1">
      <c r="K88" s="90"/>
    </row>
    <row r="89" spans="1:26" s="113" customFormat="1" ht="15.75" customHeight="1" thickBot="1">
      <c r="J89" s="93">
        <v>1083579</v>
      </c>
      <c r="K89" s="94" t="s">
        <v>75</v>
      </c>
      <c r="L89" s="94"/>
      <c r="M89" s="94"/>
    </row>
    <row r="90" spans="1:26" s="116" customFormat="1" ht="15.75" customHeight="1" thickBot="1">
      <c r="A90" s="57" t="s">
        <v>52</v>
      </c>
      <c r="B90" s="23"/>
      <c r="C90" s="83">
        <f>+J85</f>
        <v>0</v>
      </c>
      <c r="D90" s="23"/>
      <c r="E90" s="56">
        <f>+J87</f>
        <v>2276677</v>
      </c>
      <c r="F90" s="25"/>
      <c r="G90" s="25"/>
      <c r="H90" s="23"/>
      <c r="I90" s="25" t="s">
        <v>51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16" customFormat="1" ht="15.75" customHeight="1">
      <c r="E91" s="86" t="s">
        <v>19</v>
      </c>
      <c r="H91" s="19">
        <v>1956731</v>
      </c>
      <c r="K91" s="84">
        <f>+J89</f>
        <v>1083579</v>
      </c>
      <c r="L91" s="85" t="s">
        <v>64</v>
      </c>
      <c r="M91" s="51"/>
    </row>
    <row r="92" spans="1:26" s="116" customFormat="1" ht="15.75" customHeight="1">
      <c r="I92" s="37" t="s">
        <v>151</v>
      </c>
    </row>
    <row r="93" spans="1:26" s="116" customFormat="1" ht="15.75" customHeight="1">
      <c r="J93" s="68">
        <f>+H91+K91</f>
        <v>3040310</v>
      </c>
      <c r="K93" s="91" t="s">
        <v>77</v>
      </c>
    </row>
    <row r="94" spans="1:26" s="116" customFormat="1" ht="15.75" customHeight="1">
      <c r="K94" s="90"/>
    </row>
    <row r="95" spans="1:26" s="116" customFormat="1" ht="15.75" customHeight="1">
      <c r="J95" s="93">
        <v>1083579</v>
      </c>
      <c r="K95" s="94" t="s">
        <v>75</v>
      </c>
      <c r="L95" s="94"/>
      <c r="M95" s="94"/>
    </row>
    <row r="96" spans="1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workbookViewId="0">
      <selection activeCell="C3" sqref="C3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53" t="s">
        <v>150</v>
      </c>
      <c r="D2" s="133"/>
      <c r="E2" s="1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62" t="s">
        <v>7</v>
      </c>
      <c r="B7" s="63" t="s">
        <v>23</v>
      </c>
      <c r="C7" s="63" t="s">
        <v>24</v>
      </c>
      <c r="D7" s="63" t="s">
        <v>25</v>
      </c>
      <c r="E7" s="63" t="s">
        <v>9</v>
      </c>
      <c r="F7" s="64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109">
        <v>45175</v>
      </c>
      <c r="B8" s="156" t="s">
        <v>56</v>
      </c>
      <c r="C8" s="154" t="s">
        <v>69</v>
      </c>
      <c r="D8" s="154" t="s">
        <v>144</v>
      </c>
      <c r="E8" s="110">
        <v>2000000</v>
      </c>
      <c r="F8" s="111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1:26">
      <c r="A9" s="42">
        <v>45177</v>
      </c>
      <c r="B9" s="157"/>
      <c r="C9" s="155"/>
      <c r="D9" s="155"/>
      <c r="E9" s="88">
        <v>1600000</v>
      </c>
      <c r="F9" s="43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</row>
    <row r="10" spans="1:26" s="116" customFormat="1">
      <c r="A10" s="42">
        <v>45180</v>
      </c>
      <c r="B10" s="157"/>
      <c r="C10" s="155"/>
      <c r="D10" s="155"/>
      <c r="E10" s="88">
        <v>1000000</v>
      </c>
      <c r="F10" s="43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1:26" ht="15.75" thickBot="1">
      <c r="A11" s="42">
        <v>45180</v>
      </c>
      <c r="B11" s="157"/>
      <c r="C11" s="155"/>
      <c r="D11" s="155"/>
      <c r="E11" s="88">
        <v>2000000</v>
      </c>
      <c r="F11" s="43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1:26" s="116" customFormat="1" ht="25.5">
      <c r="A12" s="123" t="s">
        <v>106</v>
      </c>
      <c r="B12" s="124" t="s">
        <v>119</v>
      </c>
      <c r="C12" s="117" t="s">
        <v>126</v>
      </c>
      <c r="D12" s="117" t="s">
        <v>143</v>
      </c>
      <c r="E12" s="88">
        <v>81000</v>
      </c>
      <c r="F12" s="43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1:26" s="99" customFormat="1" ht="25.5">
      <c r="A13" s="125" t="s">
        <v>106</v>
      </c>
      <c r="B13" s="121" t="s">
        <v>120</v>
      </c>
      <c r="C13" s="117" t="s">
        <v>126</v>
      </c>
      <c r="D13" s="117" t="s">
        <v>143</v>
      </c>
      <c r="E13" s="88">
        <v>81000</v>
      </c>
      <c r="F13" s="43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26" s="99" customFormat="1">
      <c r="A14" s="42">
        <v>45189</v>
      </c>
      <c r="B14" s="115" t="s">
        <v>131</v>
      </c>
      <c r="C14" s="161" t="s">
        <v>127</v>
      </c>
      <c r="D14" s="114" t="s">
        <v>145</v>
      </c>
      <c r="E14" s="88">
        <v>16000</v>
      </c>
      <c r="F14" s="43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26" s="89" customFormat="1">
      <c r="A15" s="42">
        <v>45189</v>
      </c>
      <c r="B15" s="115" t="s">
        <v>130</v>
      </c>
      <c r="C15" s="162"/>
      <c r="D15" s="114" t="s">
        <v>146</v>
      </c>
      <c r="E15" s="88">
        <v>15200</v>
      </c>
      <c r="F15" s="43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</row>
    <row r="16" spans="1:26" s="89" customFormat="1">
      <c r="A16" s="42">
        <v>45189</v>
      </c>
      <c r="B16" s="115" t="s">
        <v>33</v>
      </c>
      <c r="C16" s="114" t="s">
        <v>129</v>
      </c>
      <c r="D16" s="114" t="s">
        <v>147</v>
      </c>
      <c r="E16" s="88">
        <v>36205</v>
      </c>
      <c r="F16" s="43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89" customFormat="1">
      <c r="A17" s="42">
        <v>45189</v>
      </c>
      <c r="B17" s="115" t="s">
        <v>103</v>
      </c>
      <c r="C17" s="114" t="s">
        <v>128</v>
      </c>
      <c r="D17" s="114" t="s">
        <v>148</v>
      </c>
      <c r="E17" s="88">
        <v>232972</v>
      </c>
      <c r="F17" s="43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</row>
    <row r="18" spans="1:19" s="89" customFormat="1">
      <c r="A18" s="42">
        <v>45194</v>
      </c>
      <c r="B18" s="115" t="s">
        <v>132</v>
      </c>
      <c r="C18" s="114" t="s">
        <v>133</v>
      </c>
      <c r="D18" s="130" t="s">
        <v>149</v>
      </c>
      <c r="E18" s="88">
        <v>16990</v>
      </c>
      <c r="F18" s="43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ht="15.75" customHeight="1">
      <c r="A19" s="32"/>
      <c r="B19" s="32"/>
      <c r="C19" s="46" t="s">
        <v>27</v>
      </c>
      <c r="D19" s="65"/>
      <c r="E19" s="33">
        <f>SUM(E8:E18)</f>
        <v>7079367</v>
      </c>
      <c r="F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116"/>
      <c r="H25" s="3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116"/>
      <c r="H26" s="3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F27" s="1"/>
      <c r="G27" s="1"/>
      <c r="H27" s="3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C28" s="159"/>
      <c r="D28" s="160"/>
      <c r="E28" s="160"/>
      <c r="G28" s="1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59"/>
      <c r="D29" s="160"/>
      <c r="E29" s="16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59"/>
      <c r="D30" s="160"/>
      <c r="E30" s="16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59"/>
      <c r="D31" s="160"/>
      <c r="E31" s="16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59"/>
      <c r="D32" s="160"/>
      <c r="E32" s="16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59"/>
      <c r="D33" s="160"/>
      <c r="E33" s="16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59"/>
      <c r="D34" s="160"/>
      <c r="E34" s="16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59"/>
      <c r="D35" s="160"/>
      <c r="E35" s="16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59"/>
      <c r="D36" s="160"/>
      <c r="E36" s="16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59"/>
      <c r="D37" s="160"/>
      <c r="E37" s="16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59"/>
      <c r="D38" s="160"/>
      <c r="E38" s="16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5">
    <mergeCell ref="C2:E2"/>
    <mergeCell ref="C8:C11"/>
    <mergeCell ref="B8:B11"/>
    <mergeCell ref="D8:D11"/>
    <mergeCell ref="C14:C15"/>
  </mergeCells>
  <pageMargins left="0.7" right="0.7" top="0.75" bottom="0.75" header="0" footer="0"/>
  <pageSetup paperSize="345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R21:R996"/>
  <sheetViews>
    <sheetView workbookViewId="0">
      <selection activeCell="R27" sqref="R26:R27"/>
    </sheetView>
  </sheetViews>
  <sheetFormatPr baseColWidth="10" defaultColWidth="14.42578125" defaultRowHeight="15" customHeight="1"/>
  <cols>
    <col min="1" max="26" width="10.7109375" customWidth="1"/>
  </cols>
  <sheetData>
    <row r="21" spans="18:18" ht="15.75" customHeight="1"/>
    <row r="22" spans="18:18" ht="15.75" customHeight="1"/>
    <row r="23" spans="18:18" ht="15.75" customHeight="1"/>
    <row r="24" spans="18:18" ht="15.75" customHeight="1"/>
    <row r="25" spans="18:18" ht="15.75" customHeight="1"/>
    <row r="26" spans="18:18" ht="15.75" customHeight="1">
      <c r="R26">
        <v>375115</v>
      </c>
    </row>
    <row r="27" spans="18:18" ht="15.75" customHeight="1">
      <c r="R27">
        <v>375776</v>
      </c>
    </row>
    <row r="28" spans="18:18" ht="15.75" customHeight="1"/>
    <row r="29" spans="18:18" ht="15.75" customHeight="1"/>
    <row r="30" spans="18:18" ht="15.75" customHeight="1"/>
    <row r="31" spans="18:18" ht="15.75" customHeight="1"/>
    <row r="32" spans="18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paperSize="345"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paperSize="345" scale="5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58" t="s">
        <v>5</v>
      </c>
      <c r="D2" s="133"/>
      <c r="E2" s="133"/>
      <c r="F2" s="133"/>
      <c r="G2" s="139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6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6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2024-04-20T20:22:20Z</cp:lastPrinted>
  <dcterms:created xsi:type="dcterms:W3CDTF">2022-08-25T12:17:22Z</dcterms:created>
  <dcterms:modified xsi:type="dcterms:W3CDTF">2024-04-28T19:16:46Z</dcterms:modified>
</cp:coreProperties>
</file>